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N_MEC1\Desktop\"/>
    </mc:Choice>
  </mc:AlternateContent>
  <bookViews>
    <workbookView xWindow="0" yWindow="0" windowWidth="20490" windowHeight="6930" firstSheet="7" activeTab="10"/>
  </bookViews>
  <sheets>
    <sheet name="Índice" sheetId="18" r:id="rId1"/>
    <sheet name="1 Administrativa" sheetId="7" r:id="rId2"/>
    <sheet name="2 Civil" sheetId="4" r:id="rId3"/>
    <sheet name="3 Mercantil" sheetId="3" r:id="rId4"/>
    <sheet name="4 Familiar" sheetId="1" r:id="rId5"/>
    <sheet name="5.1 Penal" sheetId="9" r:id="rId6"/>
    <sheet name="5.2 Ejecución" sheetId="10" r:id="rId7"/>
    <sheet name="5.3 Preparación Especializado" sheetId="11" r:id="rId8"/>
    <sheet name="6.1 Oral Penal" sheetId="12" r:id="rId9"/>
    <sheet name="6.2 Gestión" sheetId="13" r:id="rId10"/>
    <sheet name="6.3 Adolescentes" sheetId="14" r:id="rId11"/>
    <sheet name="7.1 Alternativa Tradicional" sheetId="15" r:id="rId12"/>
    <sheet name="7.2 Alternativa Penal Acusatori" sheetId="16" r:id="rId13"/>
    <sheet name="8 Notificadores Ejecutores" sheetId="17" r:id="rId1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3" i="14" l="1"/>
  <c r="F62" i="14"/>
  <c r="F61" i="14"/>
  <c r="F60" i="14"/>
  <c r="F51" i="14"/>
  <c r="F50" i="14"/>
  <c r="F49" i="14"/>
  <c r="F48" i="14"/>
  <c r="F47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38" i="14"/>
  <c r="E38" i="14"/>
  <c r="D38" i="14"/>
  <c r="C38" i="14"/>
  <c r="F18" i="13"/>
  <c r="F17" i="13"/>
  <c r="F16" i="13"/>
  <c r="F15" i="13"/>
  <c r="F14" i="13"/>
  <c r="F1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43" i="13"/>
  <c r="E43" i="13"/>
  <c r="D43" i="13"/>
  <c r="C43" i="13"/>
  <c r="G67" i="12" l="1"/>
  <c r="G65" i="12"/>
  <c r="G63" i="12"/>
  <c r="G61" i="12"/>
  <c r="G59" i="12"/>
  <c r="G57" i="12"/>
  <c r="G55" i="12"/>
  <c r="G53" i="12"/>
  <c r="G51" i="12"/>
  <c r="G49" i="12"/>
  <c r="G47" i="12"/>
  <c r="G45" i="12"/>
  <c r="G43" i="12"/>
  <c r="G41" i="12"/>
  <c r="G39" i="12"/>
  <c r="G37" i="12"/>
  <c r="G35" i="12"/>
  <c r="G33" i="12"/>
  <c r="G31" i="12"/>
  <c r="G29" i="12"/>
  <c r="G68" i="12"/>
  <c r="G66" i="12"/>
  <c r="G64" i="12"/>
  <c r="G62" i="12"/>
  <c r="G60" i="12"/>
  <c r="G58" i="12"/>
  <c r="G56" i="12"/>
  <c r="G54" i="12"/>
  <c r="G52" i="12"/>
  <c r="G50" i="12"/>
  <c r="G48" i="12"/>
  <c r="G46" i="12"/>
  <c r="G44" i="12"/>
  <c r="G42" i="12"/>
  <c r="G40" i="12"/>
  <c r="G38" i="12"/>
  <c r="G36" i="12"/>
  <c r="G34" i="12"/>
  <c r="G32" i="12"/>
  <c r="G30" i="12"/>
  <c r="G28" i="12"/>
  <c r="G27" i="12"/>
  <c r="G26" i="12"/>
  <c r="G69" i="12"/>
  <c r="F69" i="12"/>
  <c r="E69" i="12"/>
  <c r="D69" i="12"/>
  <c r="F49" i="11"/>
  <c r="F48" i="11"/>
  <c r="F50" i="11"/>
  <c r="F60" i="11"/>
  <c r="F61" i="11"/>
  <c r="F59" i="11"/>
  <c r="E13" i="11"/>
  <c r="E39" i="11"/>
  <c r="D39" i="11"/>
  <c r="C39" i="11"/>
  <c r="E29" i="11"/>
  <c r="D29" i="11"/>
  <c r="C29" i="11"/>
  <c r="F40" i="10"/>
  <c r="F38" i="10"/>
  <c r="F36" i="10"/>
  <c r="F34" i="10"/>
  <c r="F41" i="10"/>
  <c r="F39" i="10"/>
  <c r="F37" i="10"/>
  <c r="F35" i="10"/>
  <c r="F33" i="10"/>
  <c r="F32" i="10"/>
  <c r="F31" i="10"/>
  <c r="F30" i="10"/>
  <c r="F29" i="10"/>
  <c r="F28" i="10"/>
  <c r="F27" i="10"/>
  <c r="F26" i="10"/>
  <c r="F25" i="10"/>
  <c r="E42" i="10"/>
  <c r="D42" i="10"/>
  <c r="F42" i="10" s="1"/>
  <c r="C42" i="10"/>
  <c r="G42" i="9"/>
  <c r="F42" i="9"/>
  <c r="E42" i="9"/>
  <c r="D42" i="9"/>
  <c r="G41" i="9"/>
  <c r="G39" i="9"/>
  <c r="G37" i="9"/>
  <c r="G35" i="9"/>
  <c r="G33" i="9"/>
  <c r="G31" i="9"/>
  <c r="G29" i="9"/>
  <c r="G27" i="9"/>
  <c r="G40" i="9"/>
  <c r="G38" i="9"/>
  <c r="G36" i="9"/>
  <c r="G34" i="9"/>
  <c r="G32" i="9"/>
  <c r="G30" i="9"/>
  <c r="G28" i="9"/>
  <c r="G26" i="9"/>
  <c r="F39" i="11" l="1"/>
  <c r="F29" i="11"/>
  <c r="E13" i="10" l="1"/>
  <c r="D13" i="10"/>
  <c r="E16" i="10"/>
  <c r="E14" i="10"/>
  <c r="E15" i="10"/>
  <c r="D16" i="10"/>
  <c r="D14" i="10"/>
  <c r="D15" i="10"/>
  <c r="E23" i="17"/>
  <c r="D23" i="17"/>
  <c r="C16" i="16"/>
  <c r="C15" i="16"/>
  <c r="C14" i="16"/>
  <c r="C13" i="16"/>
  <c r="F17" i="14"/>
  <c r="F16" i="14"/>
  <c r="F15" i="14"/>
  <c r="F13" i="14"/>
  <c r="G98" i="12"/>
  <c r="G97" i="12"/>
  <c r="G96" i="12"/>
  <c r="G95" i="12"/>
  <c r="F98" i="12"/>
  <c r="F97" i="12"/>
  <c r="F96" i="12"/>
  <c r="F95" i="12"/>
  <c r="E98" i="12"/>
  <c r="E97" i="12"/>
  <c r="E96" i="12"/>
  <c r="E95" i="12"/>
  <c r="D98" i="12"/>
  <c r="D97" i="12"/>
  <c r="D96" i="12"/>
  <c r="D95" i="12"/>
  <c r="C98" i="12"/>
  <c r="C97" i="12"/>
  <c r="C96" i="12"/>
  <c r="C95" i="12"/>
  <c r="H85" i="12"/>
  <c r="H84" i="12"/>
  <c r="H83" i="12"/>
  <c r="H82" i="12"/>
  <c r="H81" i="12"/>
  <c r="H80" i="12"/>
  <c r="H79" i="12"/>
  <c r="H78" i="12"/>
  <c r="G86" i="12"/>
  <c r="F86" i="12"/>
  <c r="E86" i="12"/>
  <c r="D86" i="12"/>
  <c r="C86" i="12"/>
  <c r="C23" i="17" l="1"/>
  <c r="H86" i="12"/>
  <c r="G15" i="12"/>
  <c r="G16" i="12"/>
  <c r="F15" i="12"/>
  <c r="F16" i="12"/>
  <c r="E15" i="12"/>
  <c r="E16" i="12"/>
  <c r="D15" i="12"/>
  <c r="D16" i="12"/>
  <c r="C15" i="12"/>
  <c r="C16" i="12"/>
  <c r="G17" i="12"/>
  <c r="F17" i="12"/>
  <c r="E17" i="12"/>
  <c r="D17" i="12"/>
  <c r="C17" i="12"/>
  <c r="G14" i="12"/>
  <c r="F14" i="12"/>
  <c r="E14" i="12"/>
  <c r="D14" i="12"/>
  <c r="C14" i="12"/>
  <c r="G13" i="12"/>
  <c r="F13" i="12"/>
  <c r="E13" i="12"/>
  <c r="D13" i="12"/>
  <c r="C13" i="12"/>
  <c r="E17" i="11" l="1"/>
  <c r="E16" i="11"/>
  <c r="E15" i="11"/>
  <c r="E14" i="11"/>
  <c r="D13" i="11"/>
  <c r="D17" i="11"/>
  <c r="D16" i="11"/>
  <c r="D15" i="11"/>
  <c r="E68" i="9"/>
  <c r="C68" i="9"/>
  <c r="E67" i="9"/>
  <c r="C67" i="9"/>
  <c r="E66" i="9"/>
  <c r="C66" i="9"/>
  <c r="E65" i="9"/>
  <c r="C65" i="9"/>
  <c r="E64" i="9"/>
  <c r="C64" i="9"/>
  <c r="E54" i="9"/>
  <c r="E52" i="9"/>
  <c r="E51" i="9"/>
  <c r="E55" i="9" s="1"/>
  <c r="C54" i="9"/>
  <c r="C51" i="9"/>
  <c r="G17" i="9"/>
  <c r="G16" i="9"/>
  <c r="G15" i="9"/>
  <c r="G14" i="9"/>
  <c r="G13" i="9"/>
  <c r="C55" i="9" l="1"/>
  <c r="I115" i="3"/>
  <c r="F100" i="4"/>
  <c r="I115" i="1"/>
  <c r="C13" i="15"/>
  <c r="C14" i="15"/>
  <c r="F53" i="7"/>
  <c r="E105" i="1" l="1"/>
  <c r="D105" i="1"/>
  <c r="C105" i="1"/>
  <c r="F104" i="1"/>
  <c r="F103" i="1"/>
  <c r="F102" i="1"/>
  <c r="F101" i="1"/>
  <c r="F100" i="1"/>
  <c r="F99" i="1"/>
  <c r="F98" i="1"/>
  <c r="F89" i="4"/>
  <c r="F88" i="4"/>
  <c r="F87" i="4"/>
  <c r="F86" i="4"/>
  <c r="F85" i="4"/>
  <c r="F84" i="4"/>
  <c r="D90" i="4"/>
  <c r="E90" i="4"/>
  <c r="C90" i="4"/>
  <c r="C104" i="3"/>
  <c r="D104" i="3"/>
  <c r="E104" i="3"/>
  <c r="F103" i="3"/>
  <c r="F102" i="3"/>
  <c r="F101" i="3"/>
  <c r="F100" i="3"/>
  <c r="F99" i="3"/>
  <c r="F98" i="3"/>
  <c r="F55" i="7"/>
  <c r="F54" i="7"/>
  <c r="F52" i="7"/>
  <c r="F51" i="7"/>
  <c r="F50" i="7"/>
  <c r="F49" i="7"/>
  <c r="D40" i="7"/>
  <c r="D13" i="7" s="1"/>
  <c r="E40" i="7"/>
  <c r="E13" i="7" s="1"/>
  <c r="C40" i="7"/>
  <c r="C13" i="7" s="1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C125" i="3"/>
  <c r="I124" i="3"/>
  <c r="I123" i="3"/>
  <c r="I122" i="3"/>
  <c r="I121" i="3"/>
  <c r="I120" i="3"/>
  <c r="I119" i="3"/>
  <c r="I118" i="3"/>
  <c r="I117" i="3"/>
  <c r="I116" i="3"/>
  <c r="D125" i="3"/>
  <c r="E125" i="3"/>
  <c r="F125" i="3"/>
  <c r="G125" i="3"/>
  <c r="H125" i="3"/>
  <c r="F109" i="4"/>
  <c r="F108" i="4"/>
  <c r="F105" i="1" l="1"/>
  <c r="F90" i="4"/>
  <c r="F104" i="3"/>
  <c r="F40" i="7"/>
  <c r="D125" i="1"/>
  <c r="I114" i="1"/>
  <c r="F15" i="4"/>
  <c r="F46" i="3"/>
  <c r="H14" i="3" s="1"/>
  <c r="D56" i="7"/>
  <c r="D14" i="7" s="1"/>
  <c r="E56" i="7"/>
  <c r="E14" i="7" s="1"/>
  <c r="C56" i="7"/>
  <c r="F60" i="1"/>
  <c r="H15" i="1" s="1"/>
  <c r="F59" i="1"/>
  <c r="G15" i="1" s="1"/>
  <c r="F58" i="1"/>
  <c r="F15" i="1" s="1"/>
  <c r="F57" i="1"/>
  <c r="E15" i="1" s="1"/>
  <c r="F56" i="1"/>
  <c r="D15" i="1" s="1"/>
  <c r="F55" i="1"/>
  <c r="C15" i="1" s="1"/>
  <c r="F52" i="4"/>
  <c r="E16" i="4" s="1"/>
  <c r="F51" i="4"/>
  <c r="D16" i="4" s="1"/>
  <c r="F50" i="4"/>
  <c r="C16" i="4" s="1"/>
  <c r="F60" i="3"/>
  <c r="H15" i="3" s="1"/>
  <c r="F59" i="3"/>
  <c r="G15" i="3" s="1"/>
  <c r="F58" i="3"/>
  <c r="F15" i="3" s="1"/>
  <c r="F57" i="3"/>
  <c r="E15" i="3" s="1"/>
  <c r="F56" i="3"/>
  <c r="D15" i="3" s="1"/>
  <c r="F55" i="3"/>
  <c r="C15" i="3" s="1"/>
  <c r="F89" i="1"/>
  <c r="H17" i="1" s="1"/>
  <c r="F88" i="1"/>
  <c r="G17" i="1" s="1"/>
  <c r="F87" i="1"/>
  <c r="F17" i="1" s="1"/>
  <c r="F86" i="1"/>
  <c r="E17" i="1" s="1"/>
  <c r="F85" i="1"/>
  <c r="D17" i="1" s="1"/>
  <c r="F84" i="1"/>
  <c r="C17" i="1" s="1"/>
  <c r="F75" i="1"/>
  <c r="H16" i="1" s="1"/>
  <c r="F74" i="1"/>
  <c r="G16" i="1" s="1"/>
  <c r="F73" i="1"/>
  <c r="F16" i="1" s="1"/>
  <c r="F72" i="1"/>
  <c r="E16" i="1" s="1"/>
  <c r="F71" i="1"/>
  <c r="D16" i="1" s="1"/>
  <c r="F70" i="1"/>
  <c r="C16" i="1" s="1"/>
  <c r="I116" i="1"/>
  <c r="I117" i="1"/>
  <c r="I118" i="1"/>
  <c r="I119" i="1"/>
  <c r="I120" i="1"/>
  <c r="F75" i="4"/>
  <c r="E18" i="4" s="1"/>
  <c r="F74" i="4"/>
  <c r="D18" i="4" s="1"/>
  <c r="F73" i="4"/>
  <c r="C18" i="4" s="1"/>
  <c r="F64" i="4"/>
  <c r="E17" i="4" s="1"/>
  <c r="F63" i="4"/>
  <c r="D17" i="4" s="1"/>
  <c r="F62" i="4"/>
  <c r="C17" i="4" s="1"/>
  <c r="F89" i="3"/>
  <c r="H17" i="3" s="1"/>
  <c r="F88" i="3"/>
  <c r="G17" i="3" s="1"/>
  <c r="F87" i="3"/>
  <c r="F17" i="3" s="1"/>
  <c r="F86" i="3"/>
  <c r="E17" i="3" s="1"/>
  <c r="F85" i="3"/>
  <c r="D17" i="3" s="1"/>
  <c r="F84" i="3"/>
  <c r="C17" i="3" s="1"/>
  <c r="F75" i="3"/>
  <c r="H16" i="3" s="1"/>
  <c r="F74" i="3"/>
  <c r="G16" i="3" s="1"/>
  <c r="F73" i="3"/>
  <c r="F16" i="3" s="1"/>
  <c r="F72" i="3"/>
  <c r="E16" i="3" s="1"/>
  <c r="F71" i="3"/>
  <c r="D16" i="3" s="1"/>
  <c r="F70" i="3"/>
  <c r="C16" i="3" s="1"/>
  <c r="F46" i="1"/>
  <c r="H14" i="1" s="1"/>
  <c r="F45" i="1"/>
  <c r="G14" i="1" s="1"/>
  <c r="F44" i="1"/>
  <c r="F14" i="1" s="1"/>
  <c r="F43" i="1"/>
  <c r="E14" i="1" s="1"/>
  <c r="F42" i="1"/>
  <c r="D14" i="1" s="1"/>
  <c r="F41" i="1"/>
  <c r="C14" i="1" s="1"/>
  <c r="F41" i="4"/>
  <c r="E14" i="4" s="1"/>
  <c r="F40" i="4"/>
  <c r="D14" i="4" s="1"/>
  <c r="F39" i="4"/>
  <c r="C14" i="4" s="1"/>
  <c r="F32" i="1"/>
  <c r="H13" i="1" s="1"/>
  <c r="F31" i="1"/>
  <c r="G13" i="1" s="1"/>
  <c r="F30" i="1"/>
  <c r="F13" i="1" s="1"/>
  <c r="F29" i="1"/>
  <c r="E13" i="1" s="1"/>
  <c r="F28" i="1"/>
  <c r="D13" i="1" s="1"/>
  <c r="F27" i="1"/>
  <c r="C13" i="1" s="1"/>
  <c r="F30" i="4"/>
  <c r="E13" i="4" s="1"/>
  <c r="F29" i="4"/>
  <c r="D13" i="4" s="1"/>
  <c r="F28" i="4"/>
  <c r="C13" i="4" s="1"/>
  <c r="F45" i="3"/>
  <c r="G14" i="3" s="1"/>
  <c r="F44" i="3"/>
  <c r="F14" i="3" s="1"/>
  <c r="F43" i="3"/>
  <c r="E14" i="3" s="1"/>
  <c r="F42" i="3"/>
  <c r="D14" i="3" s="1"/>
  <c r="F41" i="3"/>
  <c r="C14" i="3" s="1"/>
  <c r="F13" i="7"/>
  <c r="F32" i="3"/>
  <c r="H13" i="3" s="1"/>
  <c r="F31" i="3"/>
  <c r="G13" i="3" s="1"/>
  <c r="F30" i="3"/>
  <c r="F13" i="3" s="1"/>
  <c r="F29" i="3"/>
  <c r="E13" i="3" s="1"/>
  <c r="F28" i="3"/>
  <c r="D13" i="3" s="1"/>
  <c r="F27" i="3"/>
  <c r="C13" i="3" s="1"/>
  <c r="C14" i="7" l="1"/>
  <c r="F14" i="7" s="1"/>
  <c r="F56" i="7"/>
  <c r="E125" i="1"/>
  <c r="F125" i="1"/>
  <c r="G125" i="1"/>
  <c r="H125" i="1"/>
  <c r="C125" i="1"/>
  <c r="I124" i="1"/>
  <c r="I123" i="1"/>
  <c r="I122" i="1"/>
  <c r="I121" i="1"/>
  <c r="D110" i="4"/>
  <c r="E110" i="4"/>
  <c r="C110" i="4"/>
  <c r="I17" i="1" l="1"/>
  <c r="I16" i="1"/>
  <c r="I15" i="1"/>
  <c r="I13" i="1"/>
  <c r="I17" i="3"/>
  <c r="I16" i="3"/>
  <c r="I15" i="3"/>
  <c r="I13" i="3"/>
  <c r="F18" i="4"/>
  <c r="F17" i="4"/>
  <c r="F16" i="4"/>
  <c r="F13" i="4"/>
  <c r="H14" i="17" l="1"/>
  <c r="H13" i="17"/>
  <c r="H98" i="12" l="1"/>
  <c r="H97" i="12"/>
  <c r="H96" i="12"/>
  <c r="H95" i="12"/>
  <c r="H17" i="12"/>
  <c r="H16" i="12"/>
  <c r="H15" i="12"/>
  <c r="H14" i="12"/>
  <c r="H13" i="12"/>
  <c r="F74" i="11"/>
  <c r="F73" i="11"/>
  <c r="F72" i="11"/>
  <c r="F71" i="11"/>
  <c r="F70" i="11"/>
  <c r="F17" i="11"/>
  <c r="F16" i="11"/>
  <c r="F15" i="11"/>
  <c r="F14" i="11"/>
  <c r="F13" i="11"/>
  <c r="F16" i="10"/>
  <c r="F15" i="10"/>
  <c r="F14" i="10"/>
  <c r="F13" i="10"/>
  <c r="G68" i="9"/>
  <c r="G67" i="9"/>
  <c r="G66" i="9"/>
  <c r="G65" i="9"/>
  <c r="G64" i="9"/>
  <c r="G54" i="9"/>
  <c r="G53" i="9"/>
  <c r="G52" i="9"/>
  <c r="G51" i="9"/>
  <c r="G55" i="9" l="1"/>
  <c r="I114" i="3"/>
  <c r="F107" i="4"/>
  <c r="F106" i="4"/>
  <c r="F105" i="4"/>
  <c r="F104" i="4"/>
  <c r="F103" i="4"/>
  <c r="F102" i="4"/>
  <c r="F101" i="4"/>
  <c r="F99" i="4"/>
  <c r="F110" i="4" l="1"/>
  <c r="F14" i="4"/>
  <c r="I14" i="3"/>
  <c r="I125" i="3"/>
  <c r="I125" i="1"/>
  <c r="I14" i="1" l="1"/>
</calcChain>
</file>

<file path=xl/sharedStrings.xml><?xml version="1.0" encoding="utf-8"?>
<sst xmlns="http://schemas.openxmlformats.org/spreadsheetml/2006/main" count="853" uniqueCount="324">
  <si>
    <t>Juzgado Primero</t>
  </si>
  <si>
    <t>Juzgado Segundo</t>
  </si>
  <si>
    <t>Juzgado Tercero</t>
  </si>
  <si>
    <t>Juzgado Cuarto</t>
  </si>
  <si>
    <t>Juzgado Quinto</t>
  </si>
  <si>
    <t>Juzgado Sexto</t>
  </si>
  <si>
    <t>Expedientes iniciados</t>
  </si>
  <si>
    <t>Expedientes resueltos</t>
  </si>
  <si>
    <t>Expedientes en que se actuó</t>
  </si>
  <si>
    <t>Acuerdos generados</t>
  </si>
  <si>
    <t>Audiencias celebradas</t>
  </si>
  <si>
    <t>Primer trimestre 2019</t>
  </si>
  <si>
    <t>Expedientes iniciados en los Juzgados Familiares</t>
  </si>
  <si>
    <t>Juzgados Familiares</t>
  </si>
  <si>
    <t>Jurisdicción voluntaria</t>
  </si>
  <si>
    <t>Procedimientos especiales</t>
  </si>
  <si>
    <t>Medios preparatorios</t>
  </si>
  <si>
    <t>Sucesorio intestamentario</t>
  </si>
  <si>
    <t>Sucesorio testamentario</t>
  </si>
  <si>
    <t>Naturaleza</t>
  </si>
  <si>
    <t>Sentido</t>
  </si>
  <si>
    <t>Sentencias definitivas</t>
  </si>
  <si>
    <t>Caducidad</t>
  </si>
  <si>
    <t>Convenio</t>
  </si>
  <si>
    <t>Desistimiento</t>
  </si>
  <si>
    <t>Sobreseimiento</t>
  </si>
  <si>
    <t>Incompetencia</t>
  </si>
  <si>
    <t>Desechamiento</t>
  </si>
  <si>
    <t>No admisión de demanda</t>
  </si>
  <si>
    <t>Total</t>
  </si>
  <si>
    <t>Interpuestos</t>
  </si>
  <si>
    <t>Concedidos</t>
  </si>
  <si>
    <t>Negados</t>
  </si>
  <si>
    <t>Sobreseídos</t>
  </si>
  <si>
    <t>Desechados</t>
  </si>
  <si>
    <t>Juzgados Civiles</t>
  </si>
  <si>
    <t>Otros</t>
  </si>
  <si>
    <t>Juzgados Mercantiles</t>
  </si>
  <si>
    <t>Expedientes iniciados en los Juzgados Mercantiles</t>
  </si>
  <si>
    <t>Ejecutivo mercantil</t>
  </si>
  <si>
    <t>Ordinario mercantil</t>
  </si>
  <si>
    <t>Oral mercantil</t>
  </si>
  <si>
    <t>Oral ejecutivo mercantil</t>
  </si>
  <si>
    <t>Expedientes iniciados y resueltos por la Sala Administrativa</t>
  </si>
  <si>
    <t>Expedientes iniciados por la Sala Administrativa</t>
  </si>
  <si>
    <t>Destitución de cargo</t>
  </si>
  <si>
    <t>Responsabilidad de servidores públicos</t>
  </si>
  <si>
    <t>Desarrollo urbano</t>
  </si>
  <si>
    <t>Crédito fiscal</t>
  </si>
  <si>
    <t>Impuesto predial</t>
  </si>
  <si>
    <t>Multas administrativas</t>
  </si>
  <si>
    <t>Expedientes resueltos por la Sala Administrativa</t>
  </si>
  <si>
    <t>Nulidad lisa y llana</t>
  </si>
  <si>
    <t>Nulidad para efectos</t>
  </si>
  <si>
    <t>Reconoce validez</t>
  </si>
  <si>
    <t>Absolutoria</t>
  </si>
  <si>
    <t>Segundo Partido</t>
  </si>
  <si>
    <t>Tercer Partido</t>
  </si>
  <si>
    <t>Cuarto Partido</t>
  </si>
  <si>
    <t>Quinto Partido</t>
  </si>
  <si>
    <t>Despojo</t>
  </si>
  <si>
    <t>Lesiones culposas</t>
  </si>
  <si>
    <t>Lesiones dolosas</t>
  </si>
  <si>
    <t>Violación equiparada</t>
  </si>
  <si>
    <t>Juzgados Penales</t>
  </si>
  <si>
    <t>Expedientes iniciados en los Juzgados Penales (Sistema Tradicional) por delito</t>
  </si>
  <si>
    <t>Delito</t>
  </si>
  <si>
    <t>Abuso de confianza</t>
  </si>
  <si>
    <t>Allanamiento de morada</t>
  </si>
  <si>
    <t>Amenazas</t>
  </si>
  <si>
    <t>Atentados al pudor</t>
  </si>
  <si>
    <t>Daño en las cosas culposo</t>
  </si>
  <si>
    <t>Daño en las cosas doloso</t>
  </si>
  <si>
    <t>Extorsión</t>
  </si>
  <si>
    <t>Fraude</t>
  </si>
  <si>
    <t>Incumplimiento de las obligaciones de asistencia familiar</t>
  </si>
  <si>
    <t>Privación ilegal de la libertad</t>
  </si>
  <si>
    <t>Responsabilidad técnica y profesional</t>
  </si>
  <si>
    <t>Robo</t>
  </si>
  <si>
    <t>Robo calificado</t>
  </si>
  <si>
    <t>Violencia familiar</t>
  </si>
  <si>
    <t>Expedientes resueltos en los Juzgados Penales 
(Sistema Tradicional)</t>
  </si>
  <si>
    <t>Sentencia condenatoria</t>
  </si>
  <si>
    <t>Sentencia absolutoria</t>
  </si>
  <si>
    <t>Medidas de seguridad
(inimputabilidad)</t>
  </si>
  <si>
    <t>Juzgados de Ejecución de Penas y Medidas de Seguridad</t>
  </si>
  <si>
    <t>Abigeato</t>
  </si>
  <si>
    <t>Abuso sexual</t>
  </si>
  <si>
    <t>Corrupción de menores</t>
  </si>
  <si>
    <t>Ejercicio indebido del servicio público</t>
  </si>
  <si>
    <t>Falsedad ante la autoridad o fedatario público</t>
  </si>
  <si>
    <t>Peculado</t>
  </si>
  <si>
    <t>Secuestro</t>
  </si>
  <si>
    <t>Tentativa de robo</t>
  </si>
  <si>
    <t>Violación</t>
  </si>
  <si>
    <t>Expedientes iniciados en los Juzgados de Ejecución de Penas y Medidas de Seguridad por delito</t>
  </si>
  <si>
    <t>Amparos en Juzgados Penales (Sistema Tradicional)</t>
  </si>
  <si>
    <t>Juzgado de Preparación</t>
  </si>
  <si>
    <t>Juzgado Especializado</t>
  </si>
  <si>
    <t>Expedientes resueltos en el Juzgado de Preparación</t>
  </si>
  <si>
    <t>Pasa a etapa de Juicio</t>
  </si>
  <si>
    <t>Sentidos</t>
  </si>
  <si>
    <t>Expedientes resueltos en el Juzgado Especializado</t>
  </si>
  <si>
    <t>Sentencia Sancionatoria</t>
  </si>
  <si>
    <t>Sentencia Absolutoria</t>
  </si>
  <si>
    <t>Juzgados de Control y Juicio Oral Penal en el Estado</t>
  </si>
  <si>
    <t>Primer Partido</t>
  </si>
  <si>
    <t>Carpetas digitales iniciadas</t>
  </si>
  <si>
    <t>Carpetas administrativas iniciadas</t>
  </si>
  <si>
    <t>Carpetas en que se actuó</t>
  </si>
  <si>
    <t>Autos generados</t>
  </si>
  <si>
    <t>Carpetas digitales iniciadas en los Juzgados de Control y Juicio Oral Penal en el Estado por delito</t>
  </si>
  <si>
    <t>Hostigamiento sexual</t>
  </si>
  <si>
    <t>Carpetas digitales resueltas en los Juzgados de Control y Juicio Oral Penal en el Estado</t>
  </si>
  <si>
    <t>Sobreseimiento dictado por suspensión condicional</t>
  </si>
  <si>
    <t>Sobreseimiento dictado por acuerdo reparatorio</t>
  </si>
  <si>
    <t>Sobreseimiento dictado por otorgamiento del perdón</t>
  </si>
  <si>
    <t>Otras terminaciones (acumulación, fallecimiento, etc.)</t>
  </si>
  <si>
    <t>Amparos en Juzgados de Control y Juicio Oral Penal en el Estado</t>
  </si>
  <si>
    <t>Unidad de Gestión para los Juzgados de Ejecución de Penas y Medidas de Seguridad</t>
  </si>
  <si>
    <t>Carpetas digitales resueltas</t>
  </si>
  <si>
    <t>Carpetas digitales iniciadas en la Unidad de Gestión para los Juzgados de Ejecución de Penas y Medidas de Seguridad por Delito</t>
  </si>
  <si>
    <t>Juzgados de Control, Juicio Oral Penal y Ejecución Especializado en Justicia para Adolescentes</t>
  </si>
  <si>
    <t>Carpetas digitales iniciadas en el Juzgado de Control, Juicio Oral Penal y Ejecución Especializado en Justicia para Adolescentes por delito</t>
  </si>
  <si>
    <t>Carpetas digitales resueltas en el Juzgado de Control, Juicio Oral Penal y Ejecución Especializado en Justicia para Adolescentes por delito</t>
  </si>
  <si>
    <t>Sentencias Condenatorias</t>
  </si>
  <si>
    <t>Sentencias Absolutorias</t>
  </si>
  <si>
    <t>Sobreseimientos</t>
  </si>
  <si>
    <t>Acuerdos Reparatorios</t>
  </si>
  <si>
    <t>Acumulaciones</t>
  </si>
  <si>
    <t>Amparos en Juzgados de Control, Juicio Oral Penal y Ejecución Especializado en Justicia para Adolescentes</t>
  </si>
  <si>
    <t>Materias Civil, Mercantil, Familiar y Penal Tradicional</t>
  </si>
  <si>
    <t>Expedientes concluidos</t>
  </si>
  <si>
    <t>Expedientes en trámite</t>
  </si>
  <si>
    <t>Expedientes iniciados en materia Civil, Mercantil, Familiar y Penal Tradicional</t>
  </si>
  <si>
    <t>Asuntos civiles</t>
  </si>
  <si>
    <t>Asuntos mercantiles</t>
  </si>
  <si>
    <t>Asuntos familiares</t>
  </si>
  <si>
    <t>Asuntos penales</t>
  </si>
  <si>
    <t>Asuntos administrativos</t>
  </si>
  <si>
    <t>Expedientes concluidos en materia Civil, Mercantil, Familiar y Penal Tradicional</t>
  </si>
  <si>
    <t>Cerrados con convenio</t>
  </si>
  <si>
    <t>Cerrados sin convenio</t>
  </si>
  <si>
    <t>Cerrados en etapa de solicitud</t>
  </si>
  <si>
    <t>Justicia Alternativa Penal Acusatorio</t>
  </si>
  <si>
    <t>Asuntos derivados</t>
  </si>
  <si>
    <t>Asuntos admitidos</t>
  </si>
  <si>
    <t>Participación</t>
  </si>
  <si>
    <t>Acuerdos celebrados</t>
  </si>
  <si>
    <t>Tipo de notificaciones</t>
  </si>
  <si>
    <t>Realizadas</t>
  </si>
  <si>
    <t>Razonadas</t>
  </si>
  <si>
    <t>Diferidas</t>
  </si>
  <si>
    <t>Pendientes</t>
  </si>
  <si>
    <t>Recibidas con errores</t>
  </si>
  <si>
    <t>Civiles</t>
  </si>
  <si>
    <t>Penales</t>
  </si>
  <si>
    <t>Dirección de Notificadores y Ejecutores</t>
  </si>
  <si>
    <t>Dirección de Notificadores</t>
  </si>
  <si>
    <t>Dirección de Ejecutores</t>
  </si>
  <si>
    <t>Expedientes</t>
  </si>
  <si>
    <t>Con solicitud de diligencia</t>
  </si>
  <si>
    <t>Diligencias realizadas</t>
  </si>
  <si>
    <t>Diligencias canceladas</t>
  </si>
  <si>
    <t>Acumulación de autos</t>
  </si>
  <si>
    <t>Clausura/visitas de verificación</t>
  </si>
  <si>
    <t>Multas de transito</t>
  </si>
  <si>
    <t>Negativa ficta</t>
  </si>
  <si>
    <t>Procedimientos de licitación pública</t>
  </si>
  <si>
    <t>Responsabilidad administrativa</t>
  </si>
  <si>
    <t>Responsabilidad patrimonial</t>
  </si>
  <si>
    <t>Varios</t>
  </si>
  <si>
    <t>Enero</t>
  </si>
  <si>
    <t>Febrero</t>
  </si>
  <si>
    <t>Marzo</t>
  </si>
  <si>
    <r>
      <t>Acumulado de expedientes en que se actuó</t>
    </r>
    <r>
      <rPr>
        <b/>
        <vertAlign val="superscript"/>
        <sz val="11"/>
        <color rgb="FF5E2129"/>
        <rFont val="Arial"/>
        <family val="2"/>
      </rPr>
      <t>/1</t>
    </r>
  </si>
  <si>
    <r>
      <t>Acumulado de expedientes en que se actuó</t>
    </r>
    <r>
      <rPr>
        <b/>
        <vertAlign val="superscript"/>
        <sz val="14"/>
        <color rgb="FFBC9B59"/>
        <rFont val="Arial"/>
        <family val="2"/>
      </rPr>
      <t>/1</t>
    </r>
  </si>
  <si>
    <t>Sentencias interlocutorias</t>
  </si>
  <si>
    <t>Juicio pendiente</t>
  </si>
  <si>
    <t>Tenencia</t>
  </si>
  <si>
    <t>Medios preparatorios mercantiles</t>
  </si>
  <si>
    <t>Procedimientos especiales mercantiles</t>
  </si>
  <si>
    <t>Expedientes iniciados en los Juzgados Civiles</t>
  </si>
  <si>
    <t>Ejecutivo civil</t>
  </si>
  <si>
    <t>Hipotecario</t>
  </si>
  <si>
    <t>Jurisdicción voluntaria civil</t>
  </si>
  <si>
    <t>Procedimientos especiales civiles</t>
  </si>
  <si>
    <t>Único civil</t>
  </si>
  <si>
    <t>Único civil: divorcio incausado</t>
  </si>
  <si>
    <t>Único civil: otros</t>
  </si>
  <si>
    <t>Sentencias dictadas y otras resoluciones</t>
  </si>
  <si>
    <t>Audiencias realizadas, diferidas y suspendidas</t>
  </si>
  <si>
    <t>Impugnación de recibos de agua</t>
  </si>
  <si>
    <t>Mixtas</t>
  </si>
  <si>
    <t>Prescripción</t>
  </si>
  <si>
    <t>Desglose de sentencias dictadas y otras resoluciones</t>
  </si>
  <si>
    <t>Poder Judicial del Estado de Aguascalientes</t>
  </si>
  <si>
    <t>Estadística trimestral 2019</t>
  </si>
  <si>
    <t>Tabulado</t>
  </si>
  <si>
    <t>Descripción</t>
  </si>
  <si>
    <t>Tabulados de Juzgados Mercantiles</t>
  </si>
  <si>
    <t>Tabulados de Juzgados Civiles</t>
  </si>
  <si>
    <t>Tabulados de Juzgados Familiares</t>
  </si>
  <si>
    <t>Índice</t>
  </si>
  <si>
    <t>Sala administrativa</t>
  </si>
  <si>
    <t>Tabulados de Sala Administrativa</t>
  </si>
  <si>
    <t>Juzgados Mercantiles, Civiles y Familiares</t>
  </si>
  <si>
    <t>Periodo: Primer trimestre (Enero - Marzo)</t>
  </si>
  <si>
    <t>Fecha de elaboración: 15 de abril de 2019</t>
  </si>
  <si>
    <t>Juzgados Penales Tradicionales y Acusatorios</t>
  </si>
  <si>
    <t>Justicia Alternativa</t>
  </si>
  <si>
    <t>Tabulados de Juzgados de Ejecución Tradicional</t>
  </si>
  <si>
    <t>Tabulados de Juzgados Penales Tradicional</t>
  </si>
  <si>
    <t>Tabulados de Gestión</t>
  </si>
  <si>
    <t>Tabulados en Materia del Sistema Penal Acusatorio</t>
  </si>
  <si>
    <t>Tabulados de la Dirección de Notificadores y Ejecutores</t>
  </si>
  <si>
    <t>Tabulados de Preparación y Especializado Tradicional</t>
  </si>
  <si>
    <t>Tabulados de Juzgados de Oralidad para Adolescentes</t>
  </si>
  <si>
    <t>Periodo: Enero - Marzo</t>
  </si>
  <si>
    <t>Notificadores Ejecutores 8.1</t>
  </si>
  <si>
    <t>Notificadores Ejecutores 8.2</t>
  </si>
  <si>
    <t>Alternativa Penal Acusatorio 7.2.1</t>
  </si>
  <si>
    <t>Gestión 6.2.1</t>
  </si>
  <si>
    <t>Oral Penal 6.1.1</t>
  </si>
  <si>
    <t>Preparación Especializado 5.3.1</t>
  </si>
  <si>
    <t>Ejecución 5.2.1</t>
  </si>
  <si>
    <t>Penal 5.1.1</t>
  </si>
  <si>
    <t>Familiar 4.1</t>
  </si>
  <si>
    <t>Mercantil 3.1</t>
  </si>
  <si>
    <t>Civil 2.1</t>
  </si>
  <si>
    <t>Administrativa 1.1</t>
  </si>
  <si>
    <t>Administrativa 1.2</t>
  </si>
  <si>
    <t>Administrativa 1.3</t>
  </si>
  <si>
    <t>Tentativa de fraude</t>
  </si>
  <si>
    <t>Atentados al pudor equiparado</t>
  </si>
  <si>
    <t>Atentados a la estética urbana</t>
  </si>
  <si>
    <t>No admitido</t>
  </si>
  <si>
    <t>Aborto doloso</t>
  </si>
  <si>
    <t>Abuso de autoridad</t>
  </si>
  <si>
    <t>Contra la salud</t>
  </si>
  <si>
    <t>Desaparición forzada de persona</t>
  </si>
  <si>
    <t>Encubrimiento</t>
  </si>
  <si>
    <t>Feminicidio</t>
  </si>
  <si>
    <t>Homicidio culposo</t>
  </si>
  <si>
    <t>Homicidio doloso</t>
  </si>
  <si>
    <t>Omisión de auxilio</t>
  </si>
  <si>
    <t>Suplantación de la identidad</t>
  </si>
  <si>
    <t>Sustracción de menores e incapaces</t>
  </si>
  <si>
    <t>Tentativa de abigeato</t>
  </si>
  <si>
    <t>Tentativa de extorsión</t>
  </si>
  <si>
    <t>Tentativa de feminicidio</t>
  </si>
  <si>
    <t>Tentativa de homicidio doloso</t>
  </si>
  <si>
    <t>Tentativa de sustracción de menores e incapaces</t>
  </si>
  <si>
    <t>Violencia a partir de una relación de pareja</t>
  </si>
  <si>
    <t>Sentencia condenatoria emitida en Procedimiento Abreviado</t>
  </si>
  <si>
    <t>Sentencia mixta</t>
  </si>
  <si>
    <t>Tentativa de robo calificado</t>
  </si>
  <si>
    <t>Portación de arma de fuego y municiones</t>
  </si>
  <si>
    <t>2 Civil</t>
  </si>
  <si>
    <t>1 Sala Administrativa</t>
  </si>
  <si>
    <t>3 Mercantil</t>
  </si>
  <si>
    <t>4 Familiar</t>
  </si>
  <si>
    <t>5.1 Penal</t>
  </si>
  <si>
    <t>5.2 Ejecución</t>
  </si>
  <si>
    <t>5.3 Preparación y Especializado</t>
  </si>
  <si>
    <t>6.1 Oral Penal</t>
  </si>
  <si>
    <t>6.2 Gestión</t>
  </si>
  <si>
    <t>6.3 Adolescentes</t>
  </si>
  <si>
    <t>7.1 Alternativa Tradicional</t>
  </si>
  <si>
    <t>7.2 Alternativa Penal Acusatorio</t>
  </si>
  <si>
    <t>8 Notificadores y Ejecutores</t>
  </si>
  <si>
    <t>Abuso sexual equiparado</t>
  </si>
  <si>
    <t>Tabulados en Materia Mercantil, Civil, Familiar y Penal Alternativa Tradicional</t>
  </si>
  <si>
    <t>Tabulados de Control y Juicio Oral Penal</t>
  </si>
  <si>
    <t>Civil 2.2</t>
  </si>
  <si>
    <t>Civil 2.3</t>
  </si>
  <si>
    <t>Civil 2.4</t>
  </si>
  <si>
    <t>Civil 2.5</t>
  </si>
  <si>
    <t>Civil 2.6</t>
  </si>
  <si>
    <t>Civil 2.7</t>
  </si>
  <si>
    <r>
      <rPr>
        <b/>
        <sz val="10"/>
        <rFont val="Arial"/>
        <family val="2"/>
      </rPr>
      <t>Nota</t>
    </r>
    <r>
      <rPr>
        <sz val="10"/>
        <rFont val="Arial"/>
        <family val="2"/>
      </rPr>
      <t>: Los juzgados Quinto y Sexto Mercantil tramitan juicios orales en esta materia.</t>
    </r>
  </si>
  <si>
    <t>Mercantil 3.2</t>
  </si>
  <si>
    <t>Mercantil 3.3</t>
  </si>
  <si>
    <t>Mercantil 3.4</t>
  </si>
  <si>
    <t>Mercantil 3.5</t>
  </si>
  <si>
    <t>Mercantil 3.6</t>
  </si>
  <si>
    <t>Mercantil 3.7</t>
  </si>
  <si>
    <t>Mercantil 3.8</t>
  </si>
  <si>
    <t>Familiar 4.2</t>
  </si>
  <si>
    <t>Familiar 4.3</t>
  </si>
  <si>
    <t>Familiar 4.4</t>
  </si>
  <si>
    <t>Familiar 4.5</t>
  </si>
  <si>
    <t>Familiar 4.6</t>
  </si>
  <si>
    <t>Familiar 4.7</t>
  </si>
  <si>
    <t>Familiar 4.8</t>
  </si>
  <si>
    <r>
      <rPr>
        <vertAlign val="superscript"/>
        <sz val="10"/>
        <color theme="1"/>
        <rFont val="Arial"/>
        <family val="2"/>
      </rPr>
      <t>/1</t>
    </r>
    <r>
      <rPr>
        <sz val="10"/>
        <color theme="1"/>
        <rFont val="Arial"/>
        <family val="2"/>
      </rPr>
      <t xml:space="preserve"> Son expedientes únicos por Juzgado.</t>
    </r>
  </si>
  <si>
    <r>
      <rPr>
        <vertAlign val="superscript"/>
        <sz val="10"/>
        <color theme="1"/>
        <rFont val="Arial"/>
        <family val="2"/>
      </rPr>
      <t>/1</t>
    </r>
    <r>
      <rPr>
        <sz val="10"/>
        <color theme="1"/>
        <rFont val="Arial"/>
        <family val="2"/>
      </rPr>
      <t xml:space="preserve"> Son expedientes únicos acumulados según periodo.</t>
    </r>
  </si>
  <si>
    <r>
      <rPr>
        <vertAlign val="superscript"/>
        <sz val="10"/>
        <color theme="1"/>
        <rFont val="Arial"/>
        <family val="2"/>
      </rPr>
      <t>/1</t>
    </r>
    <r>
      <rPr>
        <sz val="10"/>
        <color theme="1"/>
        <rFont val="Arial"/>
        <family val="2"/>
      </rPr>
      <t xml:space="preserve"> Expedientes únicos por Juzgado.</t>
    </r>
  </si>
  <si>
    <t>Penal 5.1.2</t>
  </si>
  <si>
    <t>Penal 5.1.3</t>
  </si>
  <si>
    <t>Penal 5.1.4</t>
  </si>
  <si>
    <t>Ejecución 5.2.2</t>
  </si>
  <si>
    <t>Preparación Especializado 5.3.2</t>
  </si>
  <si>
    <t>Preparación Especializado 5.3.3</t>
  </si>
  <si>
    <t>Preparación Especializado 5.3.4</t>
  </si>
  <si>
    <t>Preparación Especializado 5.3.5</t>
  </si>
  <si>
    <t>Preparación Especializado 5.3.6</t>
  </si>
  <si>
    <t>Oral Penal 6.1.2</t>
  </si>
  <si>
    <t>Oral Penal 6.1.3</t>
  </si>
  <si>
    <t>Oral Penal 6.1.4</t>
  </si>
  <si>
    <t>Gestión 6.2.2</t>
  </si>
  <si>
    <t>Alternativa Tradicional 7.1.1</t>
  </si>
  <si>
    <t>Alternativa Tradicional 7.1.2</t>
  </si>
  <si>
    <t>Alternativa Tradicional 7.1.3</t>
  </si>
  <si>
    <t>Poder Judicial del Estado de Aguascalientes. Estadística trimestral 2019.</t>
  </si>
  <si>
    <t>Multas por alcoholímetro</t>
  </si>
  <si>
    <t>Juzgados de Preparación y Especializado para Adolescentes</t>
  </si>
  <si>
    <t>Expedientes iniciados en el Juzgado de Preparación para Adolescentes por delito</t>
  </si>
  <si>
    <t>Expediente iniciado en el Juzgados  Especializado para Adolescentes por delito</t>
  </si>
  <si>
    <t>Amparos en Juzgados de Reparación y Especializado para Adolescentes</t>
  </si>
  <si>
    <t>Adolescentes 6.3.1</t>
  </si>
  <si>
    <t>Adolescentes 6.3.2</t>
  </si>
  <si>
    <t>Adolescentes 6.3.3</t>
  </si>
  <si>
    <t>Adolescentes 6.3.4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</si>
</sst>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4"/>
      <color rgb="FFBC9B59"/>
      <name val="Arial"/>
      <family val="2"/>
    </font>
    <font>
      <b/>
      <sz val="11"/>
      <color rgb="FF5E2129"/>
      <name val="Arial"/>
      <family val="2"/>
    </font>
    <font>
      <b/>
      <sz val="14"/>
      <color rgb="FF5E2129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vertAlign val="superscript"/>
      <sz val="11"/>
      <color rgb="FF5E2129"/>
      <name val="Arial"/>
      <family val="2"/>
    </font>
    <font>
      <b/>
      <vertAlign val="superscript"/>
      <sz val="14"/>
      <color rgb="FFBC9B59"/>
      <name val="Arial"/>
      <family val="2"/>
    </font>
    <font>
      <sz val="7.5"/>
      <color theme="1"/>
      <name val="Verdana"/>
      <family val="2"/>
    </font>
    <font>
      <b/>
      <sz val="20"/>
      <color theme="1"/>
      <name val="Abadi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color rgb="FF5E2129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20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8000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F3E6D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78">
    <xf numFmtId="0" fontId="0" fillId="0" borderId="0" xfId="0"/>
    <xf numFmtId="3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1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3" fontId="3" fillId="4" borderId="0" xfId="0" applyNumberFormat="1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5" fillId="4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5" fillId="4" borderId="0" xfId="0" applyNumberFormat="1" applyFont="1" applyFill="1" applyAlignment="1">
      <alignment horizontal="right" vertical="center" wrapText="1"/>
    </xf>
    <xf numFmtId="0" fontId="2" fillId="3" borderId="0" xfId="0" applyFont="1" applyFill="1" applyAlignment="1">
      <alignment horizontal="center" vertical="center" wrapText="1"/>
    </xf>
    <xf numFmtId="0" fontId="3" fillId="0" borderId="0" xfId="0" applyFont="1" applyFill="1"/>
    <xf numFmtId="0" fontId="5" fillId="0" borderId="0" xfId="0" applyFont="1" applyFill="1" applyAlignment="1">
      <alignment horizontal="left" vertical="center" wrapText="1"/>
    </xf>
    <xf numFmtId="3" fontId="5" fillId="0" borderId="0" xfId="0" applyNumberFormat="1" applyFont="1" applyFill="1" applyAlignment="1">
      <alignment horizontal="right" vertical="center" wrapText="1"/>
    </xf>
    <xf numFmtId="0" fontId="2" fillId="3" borderId="0" xfId="0" applyFont="1" applyFill="1" applyAlignment="1">
      <alignment horizontal="right" vertical="center" wrapText="1"/>
    </xf>
    <xf numFmtId="0" fontId="5" fillId="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right" vertical="center"/>
    </xf>
    <xf numFmtId="3" fontId="3" fillId="0" borderId="0" xfId="0" applyNumberFormat="1" applyFont="1" applyFill="1" applyAlignment="1">
      <alignment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4" borderId="0" xfId="0" applyFont="1" applyFill="1" applyAlignment="1">
      <alignment horizontal="right" vertical="center"/>
    </xf>
    <xf numFmtId="3" fontId="5" fillId="4" borderId="0" xfId="0" applyNumberFormat="1" applyFont="1" applyFill="1" applyAlignment="1">
      <alignment horizontal="right" vertical="center"/>
    </xf>
    <xf numFmtId="0" fontId="0" fillId="0" borderId="0" xfId="0" applyFill="1"/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7" fillId="0" borderId="0" xfId="0" applyFont="1"/>
    <xf numFmtId="0" fontId="8" fillId="4" borderId="0" xfId="0" applyFont="1" applyFill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Alignment="1">
      <alignment horizontal="right"/>
    </xf>
    <xf numFmtId="3" fontId="0" fillId="0" borderId="0" xfId="0" applyNumberFormat="1" applyFill="1"/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right" vertical="center" wrapText="1"/>
    </xf>
    <xf numFmtId="1" fontId="11" fillId="0" borderId="0" xfId="0" applyNumberFormat="1" applyFont="1" applyFill="1" applyAlignment="1">
      <alignment horizontal="right" vertical="center" wrapText="1"/>
    </xf>
    <xf numFmtId="3" fontId="8" fillId="4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4" fillId="3" borderId="0" xfId="0" applyFont="1" applyFill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18" fillId="0" borderId="0" xfId="1" applyFont="1"/>
    <xf numFmtId="0" fontId="1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Font="1"/>
    <xf numFmtId="0" fontId="20" fillId="0" borderId="0" xfId="1" applyFont="1"/>
    <xf numFmtId="0" fontId="21" fillId="0" borderId="0" xfId="1" applyFont="1"/>
    <xf numFmtId="0" fontId="3" fillId="0" borderId="0" xfId="0" applyFont="1" applyAlignment="1">
      <alignment horizontal="center" vertical="center"/>
    </xf>
    <xf numFmtId="0" fontId="14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3" fontId="3" fillId="5" borderId="0" xfId="0" applyNumberFormat="1" applyFont="1" applyFill="1" applyAlignment="1">
      <alignment vertical="center" wrapText="1"/>
    </xf>
    <xf numFmtId="3" fontId="5" fillId="5" borderId="0" xfId="0" applyNumberFormat="1" applyFont="1" applyFill="1" applyAlignment="1">
      <alignment horizontal="right" vertical="center"/>
    </xf>
    <xf numFmtId="0" fontId="5" fillId="5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 wrapText="1"/>
    </xf>
    <xf numFmtId="0" fontId="13" fillId="0" borderId="0" xfId="0" applyFont="1" applyFill="1"/>
    <xf numFmtId="0" fontId="22" fillId="0" borderId="0" xfId="0" applyFont="1"/>
    <xf numFmtId="0" fontId="20" fillId="0" borderId="0" xfId="0" applyFont="1" applyAlignment="1">
      <alignment horizontal="left" vertic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3" fontId="3" fillId="4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left" vertical="center" wrapText="1"/>
    </xf>
    <xf numFmtId="0" fontId="5" fillId="5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5E2129"/>
      <color rgb="FFF3E6D9"/>
      <color rgb="FFBC9B59"/>
      <color rgb="FF483018"/>
      <color rgb="FFA20000"/>
      <color rgb="FFF7EEE5"/>
      <color rgb="FFECD9C6"/>
      <color rgb="FFE6CDB4"/>
      <color rgb="FFDBB691"/>
      <color rgb="FF5F3F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95250</xdr:rowOff>
    </xdr:from>
    <xdr:to>
      <xdr:col>1</xdr:col>
      <xdr:colOff>1522207</xdr:colOff>
      <xdr:row>6</xdr:row>
      <xdr:rowOff>188805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380D6F4-15A0-4F40-BE44-DD7C26C08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285750"/>
          <a:ext cx="1465057" cy="133180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504"/>
  <sheetViews>
    <sheetView showGridLines="0" topLeftCell="A19" workbookViewId="0">
      <selection activeCell="B27" sqref="B27"/>
    </sheetView>
  </sheetViews>
  <sheetFormatPr baseColWidth="10" defaultRowHeight="15"/>
  <cols>
    <col min="1" max="1" width="4.140625" customWidth="1"/>
    <col min="2" max="2" width="31.85546875" style="55" customWidth="1"/>
    <col min="4" max="4" width="11.42578125" style="52"/>
  </cols>
  <sheetData>
    <row r="3" spans="2:14" ht="26.25">
      <c r="F3" s="40"/>
      <c r="H3" s="49" t="s">
        <v>196</v>
      </c>
    </row>
    <row r="4" spans="2:14">
      <c r="H4" s="3"/>
    </row>
    <row r="5" spans="2:14" ht="26.25">
      <c r="H5" s="49" t="s">
        <v>197</v>
      </c>
    </row>
    <row r="6" spans="2:14">
      <c r="H6" s="3"/>
    </row>
    <row r="7" spans="2:14" ht="15.75">
      <c r="H7" s="50" t="s">
        <v>207</v>
      </c>
    </row>
    <row r="9" spans="2:14" s="42" customFormat="1">
      <c r="B9" s="41"/>
      <c r="D9" s="3"/>
    </row>
    <row r="10" spans="2:14" s="42" customFormat="1">
      <c r="B10" s="41"/>
      <c r="D10" s="3"/>
    </row>
    <row r="11" spans="2:14" s="44" customFormat="1" ht="30" customHeight="1">
      <c r="B11" s="43" t="s">
        <v>198</v>
      </c>
      <c r="C11" s="43"/>
      <c r="D11" s="56" t="s">
        <v>199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2:14" s="42" customFormat="1">
      <c r="B12" s="41"/>
      <c r="D12" s="3"/>
    </row>
    <row r="13" spans="2:14" s="42" customFormat="1" ht="15.75">
      <c r="B13" s="46" t="s">
        <v>204</v>
      </c>
      <c r="D13" s="3"/>
    </row>
    <row r="14" spans="2:14" s="42" customFormat="1">
      <c r="B14" s="45"/>
      <c r="D14" s="3"/>
    </row>
    <row r="15" spans="2:14" s="42" customFormat="1">
      <c r="B15" s="47" t="s">
        <v>259</v>
      </c>
      <c r="D15" s="3" t="s">
        <v>205</v>
      </c>
      <c r="J15" s="63"/>
    </row>
    <row r="16" spans="2:14" s="42" customFormat="1">
      <c r="B16" s="45"/>
      <c r="D16" s="3"/>
      <c r="J16" s="63"/>
    </row>
    <row r="17" spans="2:10" s="42" customFormat="1" ht="15.75">
      <c r="B17" s="46" t="s">
        <v>206</v>
      </c>
      <c r="D17" s="3"/>
      <c r="J17" s="63"/>
    </row>
    <row r="18" spans="2:10" s="42" customFormat="1">
      <c r="B18" s="45"/>
      <c r="D18" s="3"/>
      <c r="J18" s="63"/>
    </row>
    <row r="19" spans="2:10" s="42" customFormat="1">
      <c r="B19" s="47" t="s">
        <v>258</v>
      </c>
      <c r="D19" s="3" t="s">
        <v>201</v>
      </c>
      <c r="J19" s="63"/>
    </row>
    <row r="20" spans="2:10" s="42" customFormat="1">
      <c r="B20" s="45"/>
      <c r="D20" s="3"/>
      <c r="J20" s="63"/>
    </row>
    <row r="21" spans="2:10" s="42" customFormat="1">
      <c r="B21" s="47" t="s">
        <v>260</v>
      </c>
      <c r="D21" s="3" t="s">
        <v>200</v>
      </c>
      <c r="J21" s="63"/>
    </row>
    <row r="22" spans="2:10" s="42" customFormat="1">
      <c r="B22" s="45"/>
      <c r="D22" s="3"/>
      <c r="J22" s="63"/>
    </row>
    <row r="23" spans="2:10" s="42" customFormat="1">
      <c r="B23" s="47" t="s">
        <v>261</v>
      </c>
      <c r="D23" s="3" t="s">
        <v>202</v>
      </c>
      <c r="J23" s="63"/>
    </row>
    <row r="24" spans="2:10" s="42" customFormat="1">
      <c r="B24" s="45"/>
      <c r="D24" s="3"/>
      <c r="J24" s="63"/>
    </row>
    <row r="25" spans="2:10" s="42" customFormat="1" ht="15.75">
      <c r="B25" s="46" t="s">
        <v>209</v>
      </c>
      <c r="D25" s="3"/>
      <c r="J25" s="63"/>
    </row>
    <row r="26" spans="2:10" s="42" customFormat="1">
      <c r="B26" s="45"/>
      <c r="D26" s="3"/>
      <c r="J26" s="63"/>
    </row>
    <row r="27" spans="2:10" s="42" customFormat="1">
      <c r="B27" s="47" t="s">
        <v>262</v>
      </c>
      <c r="D27" s="3" t="s">
        <v>212</v>
      </c>
      <c r="J27" s="63"/>
    </row>
    <row r="28" spans="2:10" s="42" customFormat="1">
      <c r="B28" s="47"/>
      <c r="D28" s="3"/>
      <c r="J28" s="63"/>
    </row>
    <row r="29" spans="2:10" s="42" customFormat="1">
      <c r="B29" s="47" t="s">
        <v>263</v>
      </c>
      <c r="D29" s="3" t="s">
        <v>211</v>
      </c>
      <c r="J29" s="63"/>
    </row>
    <row r="30" spans="2:10" s="42" customFormat="1">
      <c r="B30" s="47"/>
      <c r="D30" s="3"/>
      <c r="J30" s="63"/>
    </row>
    <row r="31" spans="2:10" s="42" customFormat="1">
      <c r="B31" s="47" t="s">
        <v>264</v>
      </c>
      <c r="D31" s="3" t="s">
        <v>216</v>
      </c>
      <c r="J31" s="63"/>
    </row>
    <row r="32" spans="2:10" s="42" customFormat="1">
      <c r="B32" s="47"/>
      <c r="D32" s="3"/>
      <c r="J32" s="63"/>
    </row>
    <row r="33" spans="2:10" s="42" customFormat="1">
      <c r="B33" s="47" t="s">
        <v>265</v>
      </c>
      <c r="D33" s="3" t="s">
        <v>273</v>
      </c>
      <c r="J33" s="63"/>
    </row>
    <row r="34" spans="2:10" s="42" customFormat="1">
      <c r="B34" s="47"/>
      <c r="D34" s="3"/>
      <c r="J34" s="63"/>
    </row>
    <row r="35" spans="2:10" s="42" customFormat="1">
      <c r="B35" s="47" t="s">
        <v>266</v>
      </c>
      <c r="D35" s="3" t="s">
        <v>213</v>
      </c>
      <c r="J35" s="63"/>
    </row>
    <row r="36" spans="2:10" s="42" customFormat="1">
      <c r="B36" s="47"/>
      <c r="D36" s="3"/>
      <c r="J36" s="63"/>
    </row>
    <row r="37" spans="2:10" s="42" customFormat="1">
      <c r="B37" s="47" t="s">
        <v>267</v>
      </c>
      <c r="D37" s="3" t="s">
        <v>217</v>
      </c>
      <c r="J37" s="63"/>
    </row>
    <row r="38" spans="2:10" s="42" customFormat="1">
      <c r="B38" s="45"/>
      <c r="D38" s="3"/>
      <c r="J38" s="63"/>
    </row>
    <row r="39" spans="2:10" s="42" customFormat="1" ht="15.75">
      <c r="B39" s="46" t="s">
        <v>210</v>
      </c>
      <c r="D39" s="3"/>
      <c r="J39" s="63"/>
    </row>
    <row r="40" spans="2:10" s="42" customFormat="1">
      <c r="B40" s="45"/>
      <c r="D40" s="3"/>
      <c r="J40" s="63"/>
    </row>
    <row r="41" spans="2:10" s="42" customFormat="1">
      <c r="B41" s="47" t="s">
        <v>268</v>
      </c>
      <c r="D41" s="3" t="s">
        <v>272</v>
      </c>
      <c r="J41" s="63"/>
    </row>
    <row r="42" spans="2:10" s="42" customFormat="1">
      <c r="B42" s="47"/>
      <c r="D42" s="3"/>
      <c r="J42" s="63"/>
    </row>
    <row r="43" spans="2:10" s="42" customFormat="1">
      <c r="B43" s="47" t="s">
        <v>269</v>
      </c>
      <c r="D43" s="3" t="s">
        <v>214</v>
      </c>
      <c r="J43" s="63"/>
    </row>
    <row r="44" spans="2:10" s="42" customFormat="1">
      <c r="B44" s="45"/>
      <c r="D44" s="3"/>
      <c r="J44" s="63"/>
    </row>
    <row r="45" spans="2:10" s="42" customFormat="1" ht="15.75">
      <c r="B45" s="46" t="s">
        <v>157</v>
      </c>
      <c r="D45" s="3"/>
      <c r="J45" s="63"/>
    </row>
    <row r="46" spans="2:10" s="42" customFormat="1">
      <c r="B46" s="45"/>
      <c r="D46" s="3"/>
      <c r="J46" s="63"/>
    </row>
    <row r="47" spans="2:10" s="42" customFormat="1">
      <c r="B47" s="47" t="s">
        <v>270</v>
      </c>
      <c r="D47" s="3" t="s">
        <v>215</v>
      </c>
      <c r="J47" s="63"/>
    </row>
    <row r="48" spans="2:10" s="42" customFormat="1">
      <c r="B48" s="47"/>
      <c r="D48" s="3"/>
      <c r="J48" s="63"/>
    </row>
    <row r="49" spans="2:10" s="42" customFormat="1">
      <c r="B49" s="47"/>
      <c r="D49" s="3"/>
      <c r="J49" s="63"/>
    </row>
    <row r="50" spans="2:10" s="42" customFormat="1">
      <c r="B50" s="47"/>
      <c r="D50" s="3"/>
      <c r="J50" s="63"/>
    </row>
    <row r="51" spans="2:10" s="42" customFormat="1">
      <c r="B51" s="47"/>
      <c r="D51" s="3"/>
      <c r="J51" s="63"/>
    </row>
    <row r="52" spans="2:10" s="42" customFormat="1">
      <c r="B52" s="47"/>
      <c r="D52" s="3"/>
      <c r="J52" s="63"/>
    </row>
    <row r="53" spans="2:10" s="42" customFormat="1">
      <c r="B53" s="47"/>
      <c r="D53" s="3"/>
      <c r="J53" s="63"/>
    </row>
    <row r="54" spans="2:10" s="42" customFormat="1">
      <c r="B54" s="45"/>
      <c r="D54" s="3"/>
      <c r="J54" s="63"/>
    </row>
    <row r="55" spans="2:10" s="42" customFormat="1">
      <c r="B55" s="45"/>
      <c r="D55" s="3"/>
      <c r="J55" s="63"/>
    </row>
    <row r="56" spans="2:10" s="42" customFormat="1">
      <c r="B56" s="45"/>
      <c r="D56" s="3"/>
      <c r="J56" s="63"/>
    </row>
    <row r="57" spans="2:10" s="42" customFormat="1">
      <c r="B57" s="45"/>
      <c r="D57" s="3"/>
      <c r="J57" s="63"/>
    </row>
    <row r="58" spans="2:10" s="42" customFormat="1">
      <c r="B58" s="45"/>
      <c r="D58" s="3"/>
      <c r="J58" s="63"/>
    </row>
    <row r="59" spans="2:10" s="42" customFormat="1">
      <c r="B59" s="45"/>
      <c r="D59" s="3"/>
      <c r="J59" s="63"/>
    </row>
    <row r="60" spans="2:10" s="42" customFormat="1">
      <c r="B60" s="45"/>
      <c r="D60" s="3"/>
      <c r="J60" s="63"/>
    </row>
    <row r="61" spans="2:10" s="42" customFormat="1">
      <c r="B61" s="45"/>
      <c r="D61" s="3"/>
      <c r="J61" s="63"/>
    </row>
    <row r="62" spans="2:10" s="42" customFormat="1">
      <c r="B62" s="45"/>
      <c r="D62" s="3"/>
      <c r="J62" s="63"/>
    </row>
    <row r="63" spans="2:10" s="42" customFormat="1">
      <c r="B63" s="45"/>
      <c r="D63" s="3"/>
      <c r="J63" s="63"/>
    </row>
    <row r="64" spans="2:10" s="42" customFormat="1">
      <c r="B64" s="45"/>
      <c r="D64" s="3"/>
      <c r="J64" s="63"/>
    </row>
    <row r="65" spans="2:10" s="42" customFormat="1">
      <c r="B65" s="45"/>
      <c r="D65" s="3"/>
      <c r="J65" s="63"/>
    </row>
    <row r="66" spans="2:10" s="42" customFormat="1">
      <c r="B66" s="45"/>
      <c r="D66" s="3"/>
      <c r="J66" s="63"/>
    </row>
    <row r="67" spans="2:10" s="42" customFormat="1">
      <c r="B67" s="45"/>
      <c r="D67" s="3"/>
      <c r="J67" s="63"/>
    </row>
    <row r="68" spans="2:10" s="42" customFormat="1">
      <c r="B68" s="45"/>
      <c r="D68" s="3"/>
      <c r="J68" s="63"/>
    </row>
    <row r="69" spans="2:10" s="42" customFormat="1">
      <c r="B69" s="45"/>
      <c r="D69" s="3"/>
      <c r="J69" s="63"/>
    </row>
    <row r="70" spans="2:10" s="42" customFormat="1">
      <c r="B70" s="45"/>
      <c r="D70" s="3"/>
      <c r="J70" s="63"/>
    </row>
    <row r="71" spans="2:10" s="42" customFormat="1">
      <c r="B71" s="45"/>
      <c r="D71" s="3"/>
      <c r="J71" s="63"/>
    </row>
    <row r="72" spans="2:10" s="42" customFormat="1">
      <c r="B72" s="45"/>
      <c r="D72" s="3"/>
      <c r="J72" s="63"/>
    </row>
    <row r="73" spans="2:10" s="42" customFormat="1">
      <c r="B73" s="45"/>
      <c r="D73" s="3"/>
      <c r="J73" s="63"/>
    </row>
    <row r="74" spans="2:10" s="42" customFormat="1">
      <c r="B74" s="45"/>
      <c r="D74" s="3"/>
      <c r="J74" s="63"/>
    </row>
    <row r="75" spans="2:10" s="42" customFormat="1">
      <c r="B75" s="45"/>
      <c r="D75" s="3"/>
      <c r="J75" s="63"/>
    </row>
    <row r="76" spans="2:10" s="42" customFormat="1">
      <c r="B76" s="45"/>
      <c r="D76" s="3"/>
      <c r="J76" s="63"/>
    </row>
    <row r="77" spans="2:10" s="42" customFormat="1">
      <c r="B77" s="45"/>
      <c r="D77" s="3"/>
      <c r="J77" s="63"/>
    </row>
    <row r="78" spans="2:10" s="42" customFormat="1">
      <c r="B78" s="45"/>
      <c r="D78" s="3"/>
      <c r="J78" s="63"/>
    </row>
    <row r="79" spans="2:10" s="42" customFormat="1">
      <c r="B79" s="45"/>
      <c r="D79" s="3"/>
      <c r="J79" s="63"/>
    </row>
    <row r="80" spans="2:10" s="42" customFormat="1">
      <c r="B80" s="45"/>
      <c r="D80" s="3"/>
    </row>
    <row r="81" spans="2:4" s="42" customFormat="1">
      <c r="B81" s="45"/>
      <c r="D81" s="3"/>
    </row>
    <row r="82" spans="2:4" s="42" customFormat="1">
      <c r="B82" s="45"/>
      <c r="D82" s="3"/>
    </row>
    <row r="83" spans="2:4" s="42" customFormat="1">
      <c r="B83" s="45"/>
      <c r="D83" s="3"/>
    </row>
    <row r="84" spans="2:4" s="42" customFormat="1">
      <c r="B84" s="45"/>
      <c r="D84" s="3"/>
    </row>
    <row r="85" spans="2:4" s="42" customFormat="1">
      <c r="B85" s="45"/>
      <c r="D85" s="3"/>
    </row>
    <row r="86" spans="2:4" s="42" customFormat="1">
      <c r="B86" s="45"/>
      <c r="D86" s="3"/>
    </row>
    <row r="87" spans="2:4" s="42" customFormat="1">
      <c r="B87" s="45"/>
      <c r="D87" s="3"/>
    </row>
    <row r="88" spans="2:4" s="42" customFormat="1">
      <c r="B88" s="45"/>
      <c r="D88" s="3"/>
    </row>
    <row r="89" spans="2:4" s="42" customFormat="1">
      <c r="B89" s="45"/>
      <c r="D89" s="3"/>
    </row>
    <row r="90" spans="2:4" s="42" customFormat="1">
      <c r="B90" s="45"/>
      <c r="D90" s="3"/>
    </row>
    <row r="91" spans="2:4" s="42" customFormat="1">
      <c r="B91" s="45"/>
      <c r="D91" s="3"/>
    </row>
    <row r="92" spans="2:4" s="42" customFormat="1">
      <c r="B92" s="45"/>
      <c r="D92" s="3"/>
    </row>
    <row r="93" spans="2:4" s="42" customFormat="1">
      <c r="B93" s="45"/>
      <c r="D93" s="3"/>
    </row>
    <row r="94" spans="2:4" s="42" customFormat="1">
      <c r="B94" s="45"/>
      <c r="D94" s="3"/>
    </row>
    <row r="95" spans="2:4" s="42" customFormat="1">
      <c r="B95" s="45"/>
      <c r="D95" s="3"/>
    </row>
    <row r="96" spans="2:4" s="42" customFormat="1">
      <c r="B96" s="45"/>
      <c r="D96" s="3"/>
    </row>
    <row r="97" spans="2:4" s="42" customFormat="1">
      <c r="B97" s="45"/>
      <c r="D97" s="3"/>
    </row>
    <row r="98" spans="2:4" s="42" customFormat="1">
      <c r="B98" s="45"/>
      <c r="D98" s="3"/>
    </row>
    <row r="99" spans="2:4" s="42" customFormat="1">
      <c r="B99" s="45"/>
      <c r="D99" s="3"/>
    </row>
    <row r="100" spans="2:4" s="42" customFormat="1">
      <c r="B100" s="45"/>
      <c r="D100" s="3"/>
    </row>
    <row r="101" spans="2:4" s="42" customFormat="1">
      <c r="B101" s="45"/>
      <c r="D101" s="3"/>
    </row>
    <row r="102" spans="2:4" s="42" customFormat="1">
      <c r="B102" s="45"/>
      <c r="D102" s="3"/>
    </row>
    <row r="103" spans="2:4" s="42" customFormat="1">
      <c r="B103" s="45"/>
      <c r="D103" s="3"/>
    </row>
    <row r="104" spans="2:4" s="42" customFormat="1">
      <c r="B104" s="45"/>
      <c r="D104" s="3"/>
    </row>
    <row r="105" spans="2:4" s="42" customFormat="1">
      <c r="B105" s="45"/>
      <c r="D105" s="3"/>
    </row>
    <row r="106" spans="2:4" s="42" customFormat="1">
      <c r="B106" s="45"/>
      <c r="D106" s="3"/>
    </row>
    <row r="107" spans="2:4" s="42" customFormat="1">
      <c r="B107" s="45"/>
      <c r="D107" s="3"/>
    </row>
    <row r="108" spans="2:4" s="42" customFormat="1">
      <c r="B108" s="45"/>
      <c r="D108" s="3"/>
    </row>
    <row r="109" spans="2:4" s="42" customFormat="1">
      <c r="B109" s="45"/>
      <c r="D109" s="3"/>
    </row>
    <row r="110" spans="2:4" s="42" customFormat="1">
      <c r="B110" s="45"/>
      <c r="D110" s="3"/>
    </row>
    <row r="111" spans="2:4" s="42" customFormat="1">
      <c r="B111" s="45"/>
      <c r="D111" s="3"/>
    </row>
    <row r="112" spans="2:4" s="42" customFormat="1">
      <c r="B112" s="45"/>
      <c r="D112" s="3"/>
    </row>
    <row r="113" spans="2:4" s="42" customFormat="1">
      <c r="B113" s="45"/>
      <c r="D113" s="3"/>
    </row>
    <row r="114" spans="2:4" s="42" customFormat="1">
      <c r="B114" s="45"/>
      <c r="D114" s="3"/>
    </row>
    <row r="115" spans="2:4" s="42" customFormat="1">
      <c r="B115" s="45"/>
      <c r="D115" s="3"/>
    </row>
    <row r="116" spans="2:4" s="42" customFormat="1">
      <c r="B116" s="45"/>
      <c r="D116" s="3"/>
    </row>
    <row r="117" spans="2:4" s="42" customFormat="1">
      <c r="B117" s="45"/>
      <c r="D117" s="3"/>
    </row>
    <row r="118" spans="2:4" s="42" customFormat="1">
      <c r="B118" s="45"/>
      <c r="D118" s="3"/>
    </row>
    <row r="119" spans="2:4" s="42" customFormat="1">
      <c r="B119" s="45"/>
      <c r="D119" s="3"/>
    </row>
    <row r="120" spans="2:4" s="42" customFormat="1">
      <c r="B120" s="45"/>
      <c r="D120" s="3"/>
    </row>
    <row r="121" spans="2:4" s="42" customFormat="1">
      <c r="B121" s="45"/>
      <c r="D121" s="3"/>
    </row>
    <row r="122" spans="2:4" s="42" customFormat="1">
      <c r="B122" s="45"/>
      <c r="D122" s="3"/>
    </row>
    <row r="123" spans="2:4" s="42" customFormat="1">
      <c r="B123" s="45"/>
      <c r="D123" s="3"/>
    </row>
    <row r="124" spans="2:4" s="42" customFormat="1">
      <c r="B124" s="45"/>
      <c r="D124" s="3"/>
    </row>
    <row r="125" spans="2:4" s="42" customFormat="1">
      <c r="B125" s="45"/>
      <c r="D125" s="3"/>
    </row>
    <row r="126" spans="2:4" s="42" customFormat="1">
      <c r="B126" s="45"/>
      <c r="D126" s="3"/>
    </row>
    <row r="127" spans="2:4" s="42" customFormat="1">
      <c r="B127" s="45"/>
      <c r="D127" s="3"/>
    </row>
    <row r="128" spans="2:4" s="42" customFormat="1">
      <c r="B128" s="45"/>
      <c r="D128" s="3"/>
    </row>
    <row r="129" spans="2:4" s="42" customFormat="1">
      <c r="B129" s="45"/>
      <c r="D129" s="3"/>
    </row>
    <row r="130" spans="2:4" s="42" customFormat="1">
      <c r="B130" s="45"/>
      <c r="D130" s="3"/>
    </row>
    <row r="131" spans="2:4" s="42" customFormat="1">
      <c r="B131" s="45"/>
      <c r="D131" s="3"/>
    </row>
    <row r="132" spans="2:4" s="42" customFormat="1">
      <c r="B132" s="45"/>
      <c r="D132" s="3"/>
    </row>
    <row r="133" spans="2:4" s="42" customFormat="1">
      <c r="B133" s="45"/>
      <c r="D133" s="3"/>
    </row>
    <row r="134" spans="2:4" s="42" customFormat="1">
      <c r="B134" s="45"/>
      <c r="D134" s="3"/>
    </row>
    <row r="135" spans="2:4" s="42" customFormat="1">
      <c r="B135" s="45"/>
      <c r="D135" s="3"/>
    </row>
    <row r="136" spans="2:4" s="42" customFormat="1">
      <c r="B136" s="45"/>
      <c r="D136" s="3"/>
    </row>
    <row r="137" spans="2:4" s="42" customFormat="1">
      <c r="B137" s="45"/>
      <c r="D137" s="3"/>
    </row>
    <row r="138" spans="2:4" s="42" customFormat="1">
      <c r="B138" s="45"/>
      <c r="D138" s="3"/>
    </row>
    <row r="139" spans="2:4" s="42" customFormat="1">
      <c r="B139" s="45"/>
      <c r="D139" s="3"/>
    </row>
    <row r="140" spans="2:4" s="42" customFormat="1">
      <c r="B140" s="45"/>
      <c r="D140" s="3"/>
    </row>
    <row r="141" spans="2:4" s="42" customFormat="1">
      <c r="B141" s="45"/>
      <c r="D141" s="3"/>
    </row>
    <row r="142" spans="2:4" s="42" customFormat="1">
      <c r="B142" s="45"/>
      <c r="D142" s="3"/>
    </row>
    <row r="143" spans="2:4" s="42" customFormat="1">
      <c r="B143" s="45"/>
      <c r="D143" s="3"/>
    </row>
    <row r="144" spans="2:4" s="42" customFormat="1">
      <c r="B144" s="45"/>
      <c r="D144" s="3"/>
    </row>
    <row r="145" spans="2:4" s="42" customFormat="1">
      <c r="B145" s="45"/>
      <c r="D145" s="3"/>
    </row>
    <row r="146" spans="2:4" s="42" customFormat="1">
      <c r="B146" s="45"/>
      <c r="D146" s="3"/>
    </row>
    <row r="147" spans="2:4" s="42" customFormat="1">
      <c r="B147" s="45"/>
      <c r="D147" s="3"/>
    </row>
    <row r="148" spans="2:4" s="42" customFormat="1">
      <c r="B148" s="45"/>
      <c r="D148" s="3"/>
    </row>
    <row r="149" spans="2:4" s="42" customFormat="1">
      <c r="B149" s="45"/>
      <c r="D149" s="3"/>
    </row>
    <row r="150" spans="2:4" s="42" customFormat="1">
      <c r="B150" s="45"/>
      <c r="D150" s="3"/>
    </row>
    <row r="151" spans="2:4" s="42" customFormat="1">
      <c r="B151" s="45"/>
      <c r="D151" s="3"/>
    </row>
    <row r="152" spans="2:4" s="42" customFormat="1">
      <c r="B152" s="45"/>
      <c r="D152" s="3"/>
    </row>
    <row r="153" spans="2:4" s="42" customFormat="1">
      <c r="B153" s="45"/>
      <c r="D153" s="3"/>
    </row>
    <row r="154" spans="2:4" s="42" customFormat="1">
      <c r="B154" s="45"/>
      <c r="D154" s="3"/>
    </row>
    <row r="155" spans="2:4" s="42" customFormat="1">
      <c r="B155" s="45"/>
      <c r="D155" s="3"/>
    </row>
    <row r="156" spans="2:4" s="42" customFormat="1">
      <c r="B156" s="45"/>
      <c r="D156" s="3"/>
    </row>
    <row r="157" spans="2:4" s="42" customFormat="1">
      <c r="B157" s="45"/>
      <c r="D157" s="3"/>
    </row>
    <row r="158" spans="2:4" s="42" customFormat="1">
      <c r="B158" s="45"/>
      <c r="D158" s="3"/>
    </row>
    <row r="159" spans="2:4" s="42" customFormat="1">
      <c r="B159" s="45"/>
      <c r="D159" s="3"/>
    </row>
    <row r="160" spans="2:4" s="42" customFormat="1">
      <c r="B160" s="45"/>
      <c r="D160" s="3"/>
    </row>
    <row r="161" spans="2:4" s="42" customFormat="1">
      <c r="B161" s="45"/>
      <c r="D161" s="3"/>
    </row>
    <row r="162" spans="2:4" s="42" customFormat="1">
      <c r="B162" s="45"/>
      <c r="D162" s="3"/>
    </row>
    <row r="163" spans="2:4" s="42" customFormat="1">
      <c r="B163" s="45"/>
      <c r="D163" s="3"/>
    </row>
    <row r="164" spans="2:4" s="42" customFormat="1">
      <c r="B164" s="45"/>
      <c r="D164" s="3"/>
    </row>
    <row r="165" spans="2:4" s="42" customFormat="1">
      <c r="B165" s="45"/>
      <c r="D165" s="3"/>
    </row>
    <row r="166" spans="2:4" s="42" customFormat="1">
      <c r="B166" s="45"/>
      <c r="D166" s="3"/>
    </row>
    <row r="167" spans="2:4" s="42" customFormat="1">
      <c r="B167" s="45"/>
      <c r="D167" s="3"/>
    </row>
    <row r="168" spans="2:4" s="42" customFormat="1">
      <c r="B168" s="45"/>
      <c r="D168" s="3"/>
    </row>
    <row r="169" spans="2:4" s="42" customFormat="1">
      <c r="B169" s="45"/>
      <c r="D169" s="3"/>
    </row>
    <row r="170" spans="2:4" s="42" customFormat="1">
      <c r="B170" s="45"/>
      <c r="D170" s="3"/>
    </row>
    <row r="171" spans="2:4" s="42" customFormat="1">
      <c r="B171" s="45"/>
      <c r="D171" s="3"/>
    </row>
    <row r="172" spans="2:4" s="42" customFormat="1">
      <c r="B172" s="45"/>
      <c r="D172" s="3"/>
    </row>
    <row r="173" spans="2:4" s="42" customFormat="1">
      <c r="B173" s="45"/>
      <c r="D173" s="3"/>
    </row>
    <row r="174" spans="2:4" s="42" customFormat="1">
      <c r="B174" s="45"/>
      <c r="D174" s="3"/>
    </row>
    <row r="175" spans="2:4" s="42" customFormat="1">
      <c r="B175" s="45"/>
      <c r="D175" s="3"/>
    </row>
    <row r="176" spans="2:4" s="42" customFormat="1">
      <c r="B176" s="45"/>
      <c r="D176" s="3"/>
    </row>
    <row r="177" spans="2:4" s="42" customFormat="1">
      <c r="B177" s="45"/>
      <c r="D177" s="3"/>
    </row>
    <row r="178" spans="2:4" s="42" customFormat="1">
      <c r="B178" s="45"/>
      <c r="D178" s="3"/>
    </row>
    <row r="179" spans="2:4" s="42" customFormat="1">
      <c r="B179" s="45"/>
      <c r="D179" s="3"/>
    </row>
    <row r="180" spans="2:4" s="42" customFormat="1">
      <c r="B180" s="45"/>
      <c r="D180" s="3"/>
    </row>
    <row r="181" spans="2:4" s="42" customFormat="1">
      <c r="B181" s="45"/>
      <c r="D181" s="3"/>
    </row>
    <row r="182" spans="2:4" s="42" customFormat="1">
      <c r="B182" s="45"/>
      <c r="D182" s="3"/>
    </row>
    <row r="183" spans="2:4" s="42" customFormat="1">
      <c r="B183" s="45"/>
      <c r="D183" s="3"/>
    </row>
    <row r="184" spans="2:4" s="42" customFormat="1">
      <c r="B184" s="45"/>
      <c r="D184" s="3"/>
    </row>
    <row r="185" spans="2:4" s="42" customFormat="1">
      <c r="B185" s="45"/>
      <c r="D185" s="3"/>
    </row>
    <row r="186" spans="2:4" s="42" customFormat="1">
      <c r="B186" s="45"/>
      <c r="D186" s="3"/>
    </row>
    <row r="187" spans="2:4" s="42" customFormat="1">
      <c r="B187" s="45"/>
      <c r="D187" s="3"/>
    </row>
    <row r="188" spans="2:4" s="42" customFormat="1">
      <c r="B188" s="45"/>
      <c r="D188" s="3"/>
    </row>
    <row r="189" spans="2:4" s="42" customFormat="1">
      <c r="B189" s="45"/>
      <c r="D189" s="3"/>
    </row>
    <row r="190" spans="2:4" s="42" customFormat="1">
      <c r="B190" s="45"/>
      <c r="D190" s="3"/>
    </row>
    <row r="191" spans="2:4" s="42" customFormat="1">
      <c r="B191" s="45"/>
      <c r="D191" s="3"/>
    </row>
    <row r="192" spans="2:4" s="42" customFormat="1">
      <c r="B192" s="45"/>
      <c r="D192" s="3"/>
    </row>
    <row r="193" spans="2:4" s="42" customFormat="1">
      <c r="B193" s="45"/>
      <c r="D193" s="3"/>
    </row>
    <row r="194" spans="2:4" s="42" customFormat="1">
      <c r="B194" s="45"/>
      <c r="D194" s="3"/>
    </row>
    <row r="195" spans="2:4" s="42" customFormat="1">
      <c r="B195" s="45"/>
      <c r="D195" s="3"/>
    </row>
    <row r="196" spans="2:4" s="42" customFormat="1">
      <c r="B196" s="45"/>
      <c r="D196" s="3"/>
    </row>
    <row r="197" spans="2:4" s="42" customFormat="1">
      <c r="B197" s="45"/>
      <c r="D197" s="3"/>
    </row>
    <row r="198" spans="2:4" s="42" customFormat="1">
      <c r="B198" s="45"/>
      <c r="D198" s="3"/>
    </row>
    <row r="199" spans="2:4" s="42" customFormat="1">
      <c r="B199" s="45"/>
      <c r="D199" s="3"/>
    </row>
    <row r="200" spans="2:4" s="42" customFormat="1">
      <c r="B200" s="45"/>
      <c r="D200" s="3"/>
    </row>
    <row r="201" spans="2:4" s="42" customFormat="1">
      <c r="B201" s="45"/>
      <c r="D201" s="3"/>
    </row>
    <row r="202" spans="2:4" s="42" customFormat="1">
      <c r="B202" s="45"/>
      <c r="D202" s="3"/>
    </row>
    <row r="203" spans="2:4" s="42" customFormat="1">
      <c r="B203" s="45"/>
      <c r="D203" s="3"/>
    </row>
    <row r="204" spans="2:4" s="42" customFormat="1">
      <c r="B204" s="45"/>
      <c r="D204" s="3"/>
    </row>
    <row r="205" spans="2:4" s="42" customFormat="1">
      <c r="B205" s="45"/>
      <c r="D205" s="3"/>
    </row>
    <row r="206" spans="2:4" s="42" customFormat="1">
      <c r="B206" s="45"/>
      <c r="D206" s="3"/>
    </row>
    <row r="207" spans="2:4" s="42" customFormat="1">
      <c r="B207" s="45"/>
      <c r="D207" s="3"/>
    </row>
    <row r="208" spans="2:4" s="42" customFormat="1">
      <c r="B208" s="45"/>
      <c r="D208" s="3"/>
    </row>
    <row r="209" spans="2:4" s="42" customFormat="1">
      <c r="B209" s="45"/>
      <c r="D209" s="3"/>
    </row>
    <row r="210" spans="2:4" s="42" customFormat="1">
      <c r="B210" s="45"/>
      <c r="D210" s="3"/>
    </row>
    <row r="211" spans="2:4" s="42" customFormat="1">
      <c r="B211" s="45"/>
      <c r="D211" s="3"/>
    </row>
    <row r="212" spans="2:4" s="42" customFormat="1">
      <c r="B212" s="45"/>
      <c r="D212" s="3"/>
    </row>
    <row r="213" spans="2:4" s="42" customFormat="1">
      <c r="B213" s="45"/>
      <c r="D213" s="3"/>
    </row>
    <row r="214" spans="2:4" s="42" customFormat="1">
      <c r="B214" s="45"/>
      <c r="D214" s="3"/>
    </row>
    <row r="215" spans="2:4" s="42" customFormat="1">
      <c r="B215" s="45"/>
      <c r="D215" s="3"/>
    </row>
    <row r="216" spans="2:4" s="42" customFormat="1">
      <c r="B216" s="45"/>
      <c r="D216" s="3"/>
    </row>
    <row r="217" spans="2:4" s="42" customFormat="1">
      <c r="B217" s="45"/>
      <c r="D217" s="3"/>
    </row>
    <row r="218" spans="2:4" s="42" customFormat="1">
      <c r="B218" s="45"/>
      <c r="D218" s="3"/>
    </row>
    <row r="219" spans="2:4" s="42" customFormat="1">
      <c r="B219" s="45"/>
      <c r="D219" s="3"/>
    </row>
    <row r="220" spans="2:4" s="42" customFormat="1">
      <c r="B220" s="45"/>
      <c r="D220" s="3"/>
    </row>
    <row r="221" spans="2:4" s="42" customFormat="1">
      <c r="B221" s="45"/>
      <c r="D221" s="3"/>
    </row>
    <row r="222" spans="2:4" s="42" customFormat="1">
      <c r="B222" s="45"/>
      <c r="D222" s="3"/>
    </row>
    <row r="223" spans="2:4" s="42" customFormat="1">
      <c r="B223" s="45"/>
      <c r="D223" s="3"/>
    </row>
    <row r="224" spans="2:4" s="42" customFormat="1">
      <c r="B224" s="45"/>
      <c r="D224" s="3"/>
    </row>
    <row r="225" spans="2:4" s="42" customFormat="1">
      <c r="B225" s="45"/>
      <c r="D225" s="3"/>
    </row>
    <row r="226" spans="2:4" s="42" customFormat="1">
      <c r="B226" s="45"/>
      <c r="D226" s="3"/>
    </row>
    <row r="227" spans="2:4" s="42" customFormat="1">
      <c r="B227" s="45"/>
      <c r="D227" s="3"/>
    </row>
    <row r="228" spans="2:4" s="42" customFormat="1">
      <c r="B228" s="45"/>
      <c r="D228" s="3"/>
    </row>
    <row r="229" spans="2:4" s="42" customFormat="1">
      <c r="B229" s="45"/>
      <c r="D229" s="3"/>
    </row>
    <row r="230" spans="2:4" s="42" customFormat="1">
      <c r="B230" s="45"/>
      <c r="D230" s="3"/>
    </row>
    <row r="231" spans="2:4" s="42" customFormat="1">
      <c r="B231" s="45"/>
      <c r="D231" s="3"/>
    </row>
    <row r="232" spans="2:4" s="42" customFormat="1">
      <c r="B232" s="45"/>
      <c r="D232" s="3"/>
    </row>
    <row r="233" spans="2:4" s="42" customFormat="1">
      <c r="B233" s="45"/>
      <c r="D233" s="3"/>
    </row>
    <row r="234" spans="2:4" s="42" customFormat="1">
      <c r="B234" s="45"/>
      <c r="D234" s="3"/>
    </row>
    <row r="235" spans="2:4" s="42" customFormat="1">
      <c r="B235" s="45"/>
      <c r="D235" s="3"/>
    </row>
    <row r="236" spans="2:4" s="42" customFormat="1">
      <c r="B236" s="45"/>
      <c r="D236" s="3"/>
    </row>
    <row r="237" spans="2:4" s="42" customFormat="1">
      <c r="B237" s="45"/>
      <c r="D237" s="3"/>
    </row>
    <row r="238" spans="2:4" s="42" customFormat="1">
      <c r="B238" s="45"/>
      <c r="D238" s="3"/>
    </row>
    <row r="239" spans="2:4" s="42" customFormat="1">
      <c r="B239" s="45"/>
      <c r="D239" s="3"/>
    </row>
    <row r="240" spans="2:4" s="42" customFormat="1">
      <c r="B240" s="45"/>
      <c r="D240" s="3"/>
    </row>
    <row r="241" spans="2:4" s="42" customFormat="1">
      <c r="B241" s="45"/>
      <c r="D241" s="3"/>
    </row>
    <row r="242" spans="2:4" s="42" customFormat="1">
      <c r="B242" s="45"/>
      <c r="D242" s="3"/>
    </row>
    <row r="243" spans="2:4" s="42" customFormat="1">
      <c r="B243" s="45"/>
      <c r="D243" s="3"/>
    </row>
    <row r="244" spans="2:4" s="42" customFormat="1">
      <c r="B244" s="45"/>
      <c r="D244" s="3"/>
    </row>
    <row r="245" spans="2:4" s="42" customFormat="1">
      <c r="B245" s="45"/>
      <c r="D245" s="3"/>
    </row>
    <row r="246" spans="2:4" s="42" customFormat="1">
      <c r="B246" s="45"/>
      <c r="D246" s="3"/>
    </row>
    <row r="247" spans="2:4" s="42" customFormat="1">
      <c r="B247" s="45"/>
      <c r="D247" s="3"/>
    </row>
    <row r="248" spans="2:4" s="42" customFormat="1">
      <c r="B248" s="45"/>
      <c r="D248" s="3"/>
    </row>
    <row r="249" spans="2:4" s="42" customFormat="1">
      <c r="B249" s="45"/>
      <c r="D249" s="3"/>
    </row>
    <row r="250" spans="2:4" s="42" customFormat="1">
      <c r="B250" s="45"/>
      <c r="D250" s="3"/>
    </row>
    <row r="251" spans="2:4" s="42" customFormat="1">
      <c r="B251" s="45"/>
      <c r="D251" s="3"/>
    </row>
    <row r="252" spans="2:4" s="42" customFormat="1">
      <c r="B252" s="45"/>
      <c r="D252" s="3"/>
    </row>
    <row r="253" spans="2:4" s="42" customFormat="1">
      <c r="B253" s="45"/>
      <c r="D253" s="3"/>
    </row>
    <row r="254" spans="2:4" s="42" customFormat="1">
      <c r="B254" s="45"/>
      <c r="D254" s="3"/>
    </row>
    <row r="255" spans="2:4" s="42" customFormat="1">
      <c r="B255" s="45"/>
      <c r="D255" s="3"/>
    </row>
    <row r="256" spans="2:4" s="42" customFormat="1">
      <c r="B256" s="45"/>
      <c r="D256" s="3"/>
    </row>
    <row r="257" spans="2:4" s="42" customFormat="1">
      <c r="B257" s="45"/>
      <c r="D257" s="3"/>
    </row>
    <row r="258" spans="2:4" s="42" customFormat="1">
      <c r="B258" s="45"/>
      <c r="D258" s="3"/>
    </row>
    <row r="259" spans="2:4" s="42" customFormat="1">
      <c r="B259" s="45"/>
      <c r="D259" s="3"/>
    </row>
    <row r="260" spans="2:4" s="42" customFormat="1">
      <c r="B260" s="45"/>
      <c r="D260" s="3"/>
    </row>
    <row r="261" spans="2:4" s="42" customFormat="1">
      <c r="B261" s="45"/>
      <c r="D261" s="3"/>
    </row>
    <row r="262" spans="2:4" s="42" customFormat="1">
      <c r="B262" s="45"/>
      <c r="D262" s="3"/>
    </row>
    <row r="263" spans="2:4" s="42" customFormat="1">
      <c r="B263" s="45"/>
      <c r="D263" s="3"/>
    </row>
    <row r="264" spans="2:4" s="42" customFormat="1">
      <c r="B264" s="45"/>
      <c r="D264" s="3"/>
    </row>
    <row r="265" spans="2:4" s="42" customFormat="1">
      <c r="B265" s="45"/>
      <c r="D265" s="3"/>
    </row>
    <row r="266" spans="2:4" s="42" customFormat="1">
      <c r="B266" s="41"/>
      <c r="D266" s="3"/>
    </row>
    <row r="267" spans="2:4" s="42" customFormat="1">
      <c r="B267" s="41"/>
      <c r="D267" s="3"/>
    </row>
    <row r="268" spans="2:4" s="42" customFormat="1">
      <c r="B268" s="41"/>
      <c r="D268" s="3"/>
    </row>
    <row r="269" spans="2:4" s="42" customFormat="1">
      <c r="B269" s="41"/>
      <c r="D269" s="3"/>
    </row>
    <row r="270" spans="2:4" s="42" customFormat="1">
      <c r="B270" s="41"/>
      <c r="D270" s="3"/>
    </row>
    <row r="271" spans="2:4" s="42" customFormat="1">
      <c r="B271" s="41"/>
      <c r="D271" s="3"/>
    </row>
    <row r="272" spans="2:4" s="42" customFormat="1">
      <c r="B272" s="41"/>
      <c r="D272" s="3"/>
    </row>
    <row r="273" spans="2:4" s="42" customFormat="1">
      <c r="B273" s="41"/>
      <c r="D273" s="3"/>
    </row>
    <row r="274" spans="2:4" s="42" customFormat="1">
      <c r="B274" s="41"/>
      <c r="D274" s="3"/>
    </row>
    <row r="275" spans="2:4" s="42" customFormat="1">
      <c r="B275" s="41"/>
      <c r="D275" s="3"/>
    </row>
    <row r="276" spans="2:4" s="42" customFormat="1">
      <c r="B276" s="41"/>
      <c r="D276" s="3"/>
    </row>
    <row r="277" spans="2:4" s="42" customFormat="1">
      <c r="B277" s="41"/>
      <c r="D277" s="3"/>
    </row>
    <row r="278" spans="2:4" s="42" customFormat="1">
      <c r="B278" s="41"/>
      <c r="D278" s="3"/>
    </row>
    <row r="279" spans="2:4" s="42" customFormat="1">
      <c r="B279" s="41"/>
      <c r="D279" s="3"/>
    </row>
    <row r="280" spans="2:4" s="42" customFormat="1">
      <c r="B280" s="41"/>
      <c r="D280" s="3"/>
    </row>
    <row r="281" spans="2:4" s="42" customFormat="1">
      <c r="B281" s="41"/>
      <c r="D281" s="3"/>
    </row>
    <row r="282" spans="2:4" s="42" customFormat="1">
      <c r="B282" s="41"/>
      <c r="D282" s="3"/>
    </row>
    <row r="283" spans="2:4" s="42" customFormat="1">
      <c r="B283" s="41"/>
      <c r="D283" s="3"/>
    </row>
    <row r="284" spans="2:4" s="42" customFormat="1">
      <c r="B284" s="41"/>
      <c r="D284" s="3"/>
    </row>
    <row r="285" spans="2:4" s="42" customFormat="1">
      <c r="B285" s="41"/>
      <c r="D285" s="3"/>
    </row>
    <row r="286" spans="2:4" s="42" customFormat="1">
      <c r="B286" s="41"/>
      <c r="D286" s="3"/>
    </row>
    <row r="287" spans="2:4" s="42" customFormat="1">
      <c r="B287" s="41"/>
      <c r="D287" s="3"/>
    </row>
    <row r="288" spans="2:4" s="42" customFormat="1">
      <c r="B288" s="41"/>
      <c r="D288" s="3"/>
    </row>
    <row r="289" spans="2:4" s="42" customFormat="1">
      <c r="B289" s="41"/>
      <c r="D289" s="3"/>
    </row>
    <row r="290" spans="2:4" s="42" customFormat="1">
      <c r="B290" s="41"/>
      <c r="D290" s="3"/>
    </row>
    <row r="291" spans="2:4" s="42" customFormat="1">
      <c r="B291" s="41"/>
      <c r="D291" s="3"/>
    </row>
    <row r="292" spans="2:4" s="42" customFormat="1">
      <c r="B292" s="41"/>
      <c r="D292" s="3"/>
    </row>
    <row r="293" spans="2:4" s="42" customFormat="1">
      <c r="B293" s="41"/>
      <c r="D293" s="3"/>
    </row>
    <row r="294" spans="2:4" s="42" customFormat="1">
      <c r="B294" s="41"/>
      <c r="D294" s="3"/>
    </row>
    <row r="295" spans="2:4" s="42" customFormat="1">
      <c r="B295" s="41"/>
      <c r="D295" s="3"/>
    </row>
    <row r="296" spans="2:4" s="42" customFormat="1">
      <c r="B296" s="41"/>
      <c r="D296" s="3"/>
    </row>
    <row r="297" spans="2:4" s="42" customFormat="1">
      <c r="B297" s="41"/>
      <c r="D297" s="3"/>
    </row>
    <row r="298" spans="2:4" s="42" customFormat="1">
      <c r="B298" s="41"/>
      <c r="D298" s="3"/>
    </row>
    <row r="299" spans="2:4" s="42" customFormat="1">
      <c r="B299" s="41"/>
      <c r="D299" s="3"/>
    </row>
    <row r="300" spans="2:4" s="42" customFormat="1">
      <c r="B300" s="41"/>
      <c r="D300" s="3"/>
    </row>
    <row r="301" spans="2:4" s="42" customFormat="1">
      <c r="B301" s="41"/>
      <c r="D301" s="3"/>
    </row>
    <row r="302" spans="2:4" s="42" customFormat="1">
      <c r="B302" s="41"/>
      <c r="D302" s="3"/>
    </row>
    <row r="303" spans="2:4" s="42" customFormat="1">
      <c r="B303" s="41"/>
      <c r="D303" s="3"/>
    </row>
    <row r="304" spans="2:4" s="42" customFormat="1">
      <c r="B304" s="41"/>
      <c r="D304" s="3"/>
    </row>
    <row r="305" spans="2:4" s="42" customFormat="1">
      <c r="B305" s="41"/>
      <c r="D305" s="3"/>
    </row>
    <row r="306" spans="2:4" s="42" customFormat="1">
      <c r="B306" s="41"/>
      <c r="D306" s="3"/>
    </row>
    <row r="307" spans="2:4" s="42" customFormat="1">
      <c r="B307" s="41"/>
      <c r="D307" s="3"/>
    </row>
    <row r="308" spans="2:4" s="42" customFormat="1">
      <c r="B308" s="41"/>
      <c r="D308" s="3"/>
    </row>
    <row r="309" spans="2:4" s="42" customFormat="1">
      <c r="B309" s="41"/>
      <c r="D309" s="3"/>
    </row>
    <row r="310" spans="2:4" s="42" customFormat="1">
      <c r="B310" s="41"/>
      <c r="D310" s="3"/>
    </row>
    <row r="311" spans="2:4" s="42" customFormat="1">
      <c r="B311" s="41"/>
      <c r="D311" s="3"/>
    </row>
    <row r="312" spans="2:4" s="42" customFormat="1">
      <c r="B312" s="41"/>
      <c r="D312" s="3"/>
    </row>
    <row r="313" spans="2:4" s="42" customFormat="1">
      <c r="B313" s="41"/>
      <c r="D313" s="3"/>
    </row>
    <row r="314" spans="2:4" s="42" customFormat="1">
      <c r="B314" s="41"/>
      <c r="D314" s="3"/>
    </row>
    <row r="315" spans="2:4" s="42" customFormat="1">
      <c r="B315" s="41"/>
      <c r="D315" s="3"/>
    </row>
    <row r="316" spans="2:4" s="42" customFormat="1">
      <c r="B316" s="41"/>
      <c r="D316" s="3"/>
    </row>
    <row r="317" spans="2:4" s="42" customFormat="1">
      <c r="B317" s="41"/>
      <c r="D317" s="3"/>
    </row>
    <row r="318" spans="2:4" s="42" customFormat="1">
      <c r="B318" s="41"/>
      <c r="D318" s="3"/>
    </row>
    <row r="319" spans="2:4" s="42" customFormat="1">
      <c r="B319" s="41"/>
      <c r="D319" s="3"/>
    </row>
    <row r="320" spans="2:4" s="42" customFormat="1">
      <c r="B320" s="41"/>
      <c r="D320" s="3"/>
    </row>
    <row r="321" spans="2:4" s="42" customFormat="1">
      <c r="B321" s="41"/>
      <c r="D321" s="3"/>
    </row>
    <row r="322" spans="2:4" s="42" customFormat="1">
      <c r="B322" s="41"/>
      <c r="D322" s="3"/>
    </row>
    <row r="323" spans="2:4" s="42" customFormat="1">
      <c r="B323" s="41"/>
      <c r="D323" s="3"/>
    </row>
    <row r="324" spans="2:4" s="42" customFormat="1">
      <c r="B324" s="41"/>
      <c r="D324" s="3"/>
    </row>
    <row r="325" spans="2:4" s="42" customFormat="1">
      <c r="B325" s="41"/>
      <c r="D325" s="3"/>
    </row>
    <row r="326" spans="2:4" s="42" customFormat="1">
      <c r="B326" s="41"/>
      <c r="D326" s="3"/>
    </row>
    <row r="327" spans="2:4" s="42" customFormat="1">
      <c r="B327" s="41"/>
      <c r="D327" s="3"/>
    </row>
    <row r="328" spans="2:4" s="42" customFormat="1">
      <c r="B328" s="41"/>
      <c r="D328" s="3"/>
    </row>
    <row r="329" spans="2:4" s="42" customFormat="1">
      <c r="B329" s="41"/>
      <c r="D329" s="3"/>
    </row>
    <row r="330" spans="2:4" s="42" customFormat="1">
      <c r="B330" s="41"/>
      <c r="D330" s="3"/>
    </row>
    <row r="331" spans="2:4" s="42" customFormat="1">
      <c r="B331" s="41"/>
      <c r="D331" s="3"/>
    </row>
    <row r="332" spans="2:4" s="42" customFormat="1">
      <c r="B332" s="41"/>
      <c r="D332" s="3"/>
    </row>
    <row r="333" spans="2:4" s="42" customFormat="1">
      <c r="B333" s="41"/>
      <c r="D333" s="3"/>
    </row>
    <row r="334" spans="2:4" s="42" customFormat="1">
      <c r="B334" s="41"/>
      <c r="D334" s="3"/>
    </row>
    <row r="335" spans="2:4" s="42" customFormat="1">
      <c r="B335" s="41"/>
      <c r="D335" s="3"/>
    </row>
    <row r="336" spans="2:4" s="42" customFormat="1">
      <c r="B336" s="41"/>
      <c r="D336" s="3"/>
    </row>
    <row r="337" spans="2:4" s="42" customFormat="1">
      <c r="B337" s="41"/>
      <c r="D337" s="3"/>
    </row>
    <row r="338" spans="2:4" s="42" customFormat="1">
      <c r="B338" s="41"/>
      <c r="D338" s="3"/>
    </row>
    <row r="339" spans="2:4" s="42" customFormat="1">
      <c r="B339" s="41"/>
      <c r="D339" s="3"/>
    </row>
    <row r="340" spans="2:4" s="42" customFormat="1">
      <c r="B340" s="41"/>
      <c r="D340" s="3"/>
    </row>
    <row r="341" spans="2:4" s="42" customFormat="1">
      <c r="B341" s="41"/>
      <c r="D341" s="3"/>
    </row>
    <row r="342" spans="2:4" s="42" customFormat="1">
      <c r="B342" s="41"/>
      <c r="D342" s="3"/>
    </row>
    <row r="343" spans="2:4" s="42" customFormat="1">
      <c r="B343" s="41"/>
      <c r="D343" s="3"/>
    </row>
    <row r="344" spans="2:4" s="42" customFormat="1">
      <c r="B344" s="41"/>
      <c r="D344" s="3"/>
    </row>
    <row r="345" spans="2:4" s="42" customFormat="1">
      <c r="B345" s="41"/>
      <c r="D345" s="3"/>
    </row>
    <row r="346" spans="2:4" s="42" customFormat="1">
      <c r="B346" s="41"/>
      <c r="D346" s="3"/>
    </row>
    <row r="347" spans="2:4" s="42" customFormat="1">
      <c r="B347" s="41"/>
      <c r="D347" s="3"/>
    </row>
    <row r="348" spans="2:4" s="42" customFormat="1">
      <c r="B348" s="41"/>
      <c r="D348" s="3"/>
    </row>
    <row r="349" spans="2:4" s="42" customFormat="1">
      <c r="B349" s="41"/>
      <c r="D349" s="3"/>
    </row>
    <row r="350" spans="2:4" s="42" customFormat="1">
      <c r="B350" s="41"/>
      <c r="D350" s="3"/>
    </row>
    <row r="351" spans="2:4" s="42" customFormat="1">
      <c r="B351" s="41"/>
      <c r="D351" s="3"/>
    </row>
    <row r="352" spans="2:4" s="42" customFormat="1">
      <c r="B352" s="41"/>
      <c r="D352" s="3"/>
    </row>
    <row r="353" spans="2:4" s="42" customFormat="1">
      <c r="B353" s="41"/>
      <c r="D353" s="3"/>
    </row>
    <row r="354" spans="2:4" s="42" customFormat="1">
      <c r="B354" s="41"/>
      <c r="D354" s="3"/>
    </row>
    <row r="355" spans="2:4" s="42" customFormat="1">
      <c r="B355" s="41"/>
      <c r="D355" s="3"/>
    </row>
    <row r="356" spans="2:4" s="42" customFormat="1">
      <c r="B356" s="41"/>
      <c r="D356" s="3"/>
    </row>
    <row r="357" spans="2:4" s="42" customFormat="1">
      <c r="B357" s="41"/>
      <c r="D357" s="3"/>
    </row>
    <row r="358" spans="2:4" s="42" customFormat="1">
      <c r="B358" s="41"/>
      <c r="D358" s="3"/>
    </row>
    <row r="359" spans="2:4" s="42" customFormat="1">
      <c r="B359" s="41"/>
      <c r="D359" s="3"/>
    </row>
    <row r="360" spans="2:4" s="42" customFormat="1">
      <c r="B360" s="41"/>
      <c r="D360" s="3"/>
    </row>
    <row r="361" spans="2:4" s="42" customFormat="1">
      <c r="B361" s="41"/>
      <c r="D361" s="3"/>
    </row>
    <row r="362" spans="2:4" s="42" customFormat="1">
      <c r="B362" s="41"/>
      <c r="D362" s="3"/>
    </row>
    <row r="363" spans="2:4" s="42" customFormat="1">
      <c r="B363" s="41"/>
      <c r="D363" s="3"/>
    </row>
    <row r="364" spans="2:4" s="42" customFormat="1">
      <c r="B364" s="41"/>
      <c r="D364" s="3"/>
    </row>
    <row r="365" spans="2:4" s="42" customFormat="1">
      <c r="B365" s="41"/>
      <c r="D365" s="3"/>
    </row>
    <row r="366" spans="2:4" s="42" customFormat="1">
      <c r="B366" s="41"/>
      <c r="D366" s="3"/>
    </row>
    <row r="367" spans="2:4" s="42" customFormat="1">
      <c r="B367" s="41"/>
      <c r="D367" s="3"/>
    </row>
    <row r="368" spans="2:4" s="42" customFormat="1">
      <c r="B368" s="41"/>
      <c r="D368" s="3"/>
    </row>
    <row r="369" spans="2:4" s="42" customFormat="1">
      <c r="B369" s="41"/>
      <c r="D369" s="3"/>
    </row>
    <row r="370" spans="2:4" s="42" customFormat="1">
      <c r="B370" s="41"/>
      <c r="D370" s="3"/>
    </row>
    <row r="371" spans="2:4" s="42" customFormat="1">
      <c r="B371" s="41"/>
      <c r="D371" s="3"/>
    </row>
    <row r="372" spans="2:4" s="42" customFormat="1">
      <c r="B372" s="41"/>
      <c r="D372" s="3"/>
    </row>
    <row r="373" spans="2:4" s="42" customFormat="1">
      <c r="B373" s="41"/>
      <c r="D373" s="3"/>
    </row>
    <row r="374" spans="2:4" s="42" customFormat="1">
      <c r="B374" s="41"/>
      <c r="D374" s="3"/>
    </row>
    <row r="375" spans="2:4" s="42" customFormat="1">
      <c r="B375" s="41"/>
      <c r="D375" s="3"/>
    </row>
    <row r="376" spans="2:4" s="42" customFormat="1">
      <c r="B376" s="41"/>
      <c r="D376" s="3"/>
    </row>
    <row r="377" spans="2:4" s="42" customFormat="1">
      <c r="B377" s="41"/>
      <c r="D377" s="3"/>
    </row>
    <row r="378" spans="2:4" s="42" customFormat="1">
      <c r="B378" s="41"/>
      <c r="D378" s="3"/>
    </row>
    <row r="379" spans="2:4" s="42" customFormat="1">
      <c r="B379" s="41"/>
      <c r="D379" s="3"/>
    </row>
    <row r="380" spans="2:4" s="42" customFormat="1">
      <c r="B380" s="41"/>
      <c r="D380" s="3"/>
    </row>
    <row r="381" spans="2:4" s="42" customFormat="1">
      <c r="B381" s="41"/>
      <c r="D381" s="3"/>
    </row>
    <row r="382" spans="2:4" s="42" customFormat="1">
      <c r="B382" s="41"/>
      <c r="D382" s="3"/>
    </row>
    <row r="383" spans="2:4" s="42" customFormat="1">
      <c r="B383" s="41"/>
      <c r="D383" s="3"/>
    </row>
    <row r="384" spans="2:4" s="42" customFormat="1">
      <c r="B384" s="41"/>
      <c r="D384" s="3"/>
    </row>
    <row r="385" spans="2:4" s="42" customFormat="1">
      <c r="B385" s="41"/>
      <c r="D385" s="3"/>
    </row>
    <row r="386" spans="2:4" s="42" customFormat="1">
      <c r="B386" s="41"/>
      <c r="D386" s="3"/>
    </row>
    <row r="387" spans="2:4" s="42" customFormat="1">
      <c r="B387" s="41"/>
      <c r="D387" s="3"/>
    </row>
    <row r="388" spans="2:4" s="42" customFormat="1">
      <c r="B388" s="41"/>
      <c r="D388" s="3"/>
    </row>
    <row r="389" spans="2:4" s="42" customFormat="1">
      <c r="B389" s="41"/>
      <c r="D389" s="3"/>
    </row>
    <row r="390" spans="2:4" s="42" customFormat="1">
      <c r="B390" s="41"/>
      <c r="D390" s="3"/>
    </row>
    <row r="391" spans="2:4" s="42" customFormat="1">
      <c r="B391" s="41"/>
      <c r="D391" s="3"/>
    </row>
    <row r="392" spans="2:4" s="42" customFormat="1">
      <c r="B392" s="41"/>
      <c r="D392" s="3"/>
    </row>
    <row r="393" spans="2:4" s="42" customFormat="1">
      <c r="B393" s="41"/>
      <c r="D393" s="3"/>
    </row>
    <row r="394" spans="2:4" s="42" customFormat="1">
      <c r="B394" s="41"/>
      <c r="D394" s="3"/>
    </row>
    <row r="395" spans="2:4" s="42" customFormat="1">
      <c r="B395" s="41"/>
      <c r="D395" s="3"/>
    </row>
    <row r="396" spans="2:4" s="42" customFormat="1">
      <c r="B396" s="41"/>
      <c r="D396" s="3"/>
    </row>
    <row r="397" spans="2:4" s="42" customFormat="1">
      <c r="B397" s="41"/>
      <c r="D397" s="3"/>
    </row>
    <row r="398" spans="2:4" s="42" customFormat="1">
      <c r="B398" s="41"/>
      <c r="D398" s="3"/>
    </row>
    <row r="399" spans="2:4" s="42" customFormat="1">
      <c r="B399" s="41"/>
      <c r="D399" s="3"/>
    </row>
    <row r="400" spans="2:4" s="42" customFormat="1">
      <c r="B400" s="41"/>
      <c r="D400" s="3"/>
    </row>
    <row r="401" spans="2:4" s="42" customFormat="1">
      <c r="B401" s="41"/>
      <c r="D401" s="3"/>
    </row>
    <row r="402" spans="2:4" s="42" customFormat="1">
      <c r="B402" s="41"/>
      <c r="D402" s="3"/>
    </row>
    <row r="403" spans="2:4" s="42" customFormat="1">
      <c r="B403" s="41"/>
      <c r="D403" s="3"/>
    </row>
    <row r="404" spans="2:4" s="42" customFormat="1">
      <c r="B404" s="41"/>
      <c r="D404" s="3"/>
    </row>
    <row r="405" spans="2:4" s="42" customFormat="1">
      <c r="B405" s="41"/>
      <c r="D405" s="3"/>
    </row>
    <row r="406" spans="2:4" s="42" customFormat="1">
      <c r="B406" s="41"/>
      <c r="D406" s="3"/>
    </row>
    <row r="407" spans="2:4" s="42" customFormat="1">
      <c r="B407" s="41"/>
      <c r="D407" s="3"/>
    </row>
    <row r="408" spans="2:4" s="42" customFormat="1">
      <c r="B408" s="41"/>
      <c r="D408" s="3"/>
    </row>
    <row r="409" spans="2:4" s="42" customFormat="1">
      <c r="B409" s="41"/>
      <c r="D409" s="3"/>
    </row>
    <row r="410" spans="2:4" s="42" customFormat="1">
      <c r="B410" s="41"/>
      <c r="D410" s="3"/>
    </row>
    <row r="411" spans="2:4" s="42" customFormat="1">
      <c r="B411" s="41"/>
      <c r="D411" s="3"/>
    </row>
    <row r="412" spans="2:4" s="42" customFormat="1">
      <c r="B412" s="41"/>
      <c r="D412" s="3"/>
    </row>
    <row r="413" spans="2:4" s="42" customFormat="1">
      <c r="B413" s="41"/>
      <c r="D413" s="3"/>
    </row>
    <row r="414" spans="2:4" s="42" customFormat="1">
      <c r="B414" s="41"/>
      <c r="D414" s="3"/>
    </row>
    <row r="415" spans="2:4" s="42" customFormat="1">
      <c r="B415" s="41"/>
      <c r="D415" s="3"/>
    </row>
    <row r="416" spans="2:4" s="42" customFormat="1">
      <c r="B416" s="41"/>
      <c r="D416" s="3"/>
    </row>
    <row r="417" spans="2:4" s="42" customFormat="1">
      <c r="B417" s="41"/>
      <c r="D417" s="3"/>
    </row>
    <row r="418" spans="2:4" s="42" customFormat="1">
      <c r="B418" s="41"/>
      <c r="D418" s="3"/>
    </row>
    <row r="419" spans="2:4" s="42" customFormat="1">
      <c r="B419" s="41"/>
      <c r="D419" s="3"/>
    </row>
    <row r="420" spans="2:4" s="42" customFormat="1">
      <c r="B420" s="41"/>
      <c r="D420" s="3"/>
    </row>
    <row r="421" spans="2:4" s="42" customFormat="1">
      <c r="B421" s="41"/>
      <c r="D421" s="3"/>
    </row>
    <row r="422" spans="2:4" s="42" customFormat="1">
      <c r="B422" s="41"/>
      <c r="D422" s="3"/>
    </row>
    <row r="423" spans="2:4" s="42" customFormat="1">
      <c r="B423" s="41"/>
      <c r="D423" s="3"/>
    </row>
    <row r="424" spans="2:4" s="42" customFormat="1">
      <c r="B424" s="41"/>
      <c r="D424" s="3"/>
    </row>
    <row r="425" spans="2:4" s="42" customFormat="1">
      <c r="B425" s="41"/>
      <c r="D425" s="3"/>
    </row>
    <row r="426" spans="2:4" s="42" customFormat="1">
      <c r="B426" s="41"/>
      <c r="D426" s="3"/>
    </row>
    <row r="427" spans="2:4" s="42" customFormat="1">
      <c r="B427" s="41"/>
      <c r="D427" s="3"/>
    </row>
    <row r="428" spans="2:4" s="42" customFormat="1">
      <c r="B428" s="41"/>
      <c r="D428" s="3"/>
    </row>
    <row r="429" spans="2:4" s="42" customFormat="1">
      <c r="B429" s="41"/>
      <c r="D429" s="3"/>
    </row>
    <row r="430" spans="2:4" s="42" customFormat="1">
      <c r="B430" s="41"/>
      <c r="D430" s="3"/>
    </row>
    <row r="431" spans="2:4" s="42" customFormat="1">
      <c r="B431" s="41"/>
      <c r="D431" s="3"/>
    </row>
    <row r="432" spans="2:4" s="42" customFormat="1">
      <c r="B432" s="41"/>
      <c r="D432" s="3"/>
    </row>
    <row r="433" spans="2:4" s="42" customFormat="1">
      <c r="B433" s="41"/>
      <c r="D433" s="3"/>
    </row>
    <row r="434" spans="2:4" s="42" customFormat="1">
      <c r="B434" s="41"/>
      <c r="D434" s="3"/>
    </row>
    <row r="435" spans="2:4" s="42" customFormat="1">
      <c r="B435" s="41"/>
      <c r="D435" s="3"/>
    </row>
    <row r="436" spans="2:4" s="42" customFormat="1">
      <c r="B436" s="41"/>
      <c r="D436" s="3"/>
    </row>
    <row r="437" spans="2:4" s="42" customFormat="1">
      <c r="B437" s="41"/>
      <c r="D437" s="3"/>
    </row>
    <row r="438" spans="2:4" s="42" customFormat="1">
      <c r="B438" s="41"/>
      <c r="D438" s="3"/>
    </row>
    <row r="439" spans="2:4" s="42" customFormat="1">
      <c r="B439" s="41"/>
      <c r="D439" s="3"/>
    </row>
    <row r="440" spans="2:4" s="42" customFormat="1">
      <c r="B440" s="41"/>
      <c r="D440" s="3"/>
    </row>
    <row r="441" spans="2:4" s="42" customFormat="1">
      <c r="B441" s="41"/>
      <c r="D441" s="3"/>
    </row>
    <row r="442" spans="2:4" s="42" customFormat="1">
      <c r="B442" s="41"/>
      <c r="D442" s="3"/>
    </row>
    <row r="443" spans="2:4" s="42" customFormat="1">
      <c r="B443" s="41"/>
      <c r="D443" s="3"/>
    </row>
    <row r="444" spans="2:4" s="42" customFormat="1">
      <c r="B444" s="41"/>
      <c r="D444" s="3"/>
    </row>
    <row r="445" spans="2:4" s="42" customFormat="1">
      <c r="B445" s="41"/>
      <c r="D445" s="3"/>
    </row>
    <row r="446" spans="2:4" s="42" customFormat="1">
      <c r="B446" s="41"/>
      <c r="D446" s="3"/>
    </row>
    <row r="447" spans="2:4" s="42" customFormat="1">
      <c r="B447" s="41"/>
      <c r="D447" s="3"/>
    </row>
    <row r="448" spans="2:4" s="42" customFormat="1">
      <c r="B448" s="41"/>
      <c r="D448" s="3"/>
    </row>
    <row r="449" spans="2:4" s="42" customFormat="1">
      <c r="B449" s="41"/>
      <c r="D449" s="3"/>
    </row>
    <row r="450" spans="2:4" s="42" customFormat="1">
      <c r="B450" s="41"/>
      <c r="D450" s="3"/>
    </row>
    <row r="451" spans="2:4" s="42" customFormat="1">
      <c r="B451" s="41"/>
      <c r="D451" s="3"/>
    </row>
    <row r="452" spans="2:4" s="42" customFormat="1">
      <c r="B452" s="41"/>
      <c r="D452" s="3"/>
    </row>
    <row r="453" spans="2:4" s="42" customFormat="1">
      <c r="B453" s="41"/>
      <c r="D453" s="3"/>
    </row>
    <row r="454" spans="2:4" s="42" customFormat="1">
      <c r="B454" s="41"/>
      <c r="D454" s="3"/>
    </row>
    <row r="455" spans="2:4" s="42" customFormat="1">
      <c r="B455" s="41"/>
      <c r="D455" s="3"/>
    </row>
    <row r="456" spans="2:4" s="42" customFormat="1">
      <c r="B456" s="41"/>
      <c r="D456" s="3"/>
    </row>
    <row r="457" spans="2:4" s="42" customFormat="1">
      <c r="B457" s="41"/>
      <c r="D457" s="3"/>
    </row>
    <row r="458" spans="2:4" s="42" customFormat="1">
      <c r="B458" s="41"/>
      <c r="D458" s="3"/>
    </row>
    <row r="459" spans="2:4" s="42" customFormat="1">
      <c r="B459" s="41"/>
      <c r="D459" s="3"/>
    </row>
    <row r="460" spans="2:4" s="42" customFormat="1">
      <c r="B460" s="41"/>
      <c r="D460" s="3"/>
    </row>
    <row r="461" spans="2:4" s="42" customFormat="1">
      <c r="B461" s="41"/>
      <c r="D461" s="3"/>
    </row>
    <row r="462" spans="2:4" s="42" customFormat="1">
      <c r="B462" s="41"/>
      <c r="D462" s="3"/>
    </row>
    <row r="463" spans="2:4" s="42" customFormat="1">
      <c r="B463" s="41"/>
      <c r="D463" s="3"/>
    </row>
    <row r="464" spans="2:4" s="42" customFormat="1">
      <c r="B464" s="41"/>
      <c r="D464" s="3"/>
    </row>
    <row r="465" spans="2:4" s="42" customFormat="1">
      <c r="B465" s="41"/>
      <c r="D465" s="3"/>
    </row>
    <row r="466" spans="2:4" s="42" customFormat="1">
      <c r="B466" s="41"/>
      <c r="D466" s="3"/>
    </row>
    <row r="467" spans="2:4" s="42" customFormat="1">
      <c r="B467" s="41"/>
      <c r="D467" s="3"/>
    </row>
    <row r="468" spans="2:4" s="42" customFormat="1">
      <c r="B468" s="41"/>
      <c r="D468" s="3"/>
    </row>
    <row r="469" spans="2:4" s="42" customFormat="1">
      <c r="B469" s="41"/>
      <c r="D469" s="3"/>
    </row>
    <row r="470" spans="2:4" s="42" customFormat="1">
      <c r="B470" s="41"/>
      <c r="D470" s="3"/>
    </row>
    <row r="471" spans="2:4" s="42" customFormat="1">
      <c r="B471" s="41"/>
      <c r="D471" s="3"/>
    </row>
    <row r="472" spans="2:4" s="42" customFormat="1">
      <c r="B472" s="41"/>
      <c r="D472" s="3"/>
    </row>
    <row r="473" spans="2:4" s="42" customFormat="1">
      <c r="B473" s="41"/>
      <c r="D473" s="3"/>
    </row>
    <row r="474" spans="2:4" s="42" customFormat="1">
      <c r="B474" s="41"/>
      <c r="D474" s="3"/>
    </row>
    <row r="475" spans="2:4" s="42" customFormat="1">
      <c r="B475" s="41"/>
      <c r="D475" s="3"/>
    </row>
    <row r="476" spans="2:4" s="42" customFormat="1">
      <c r="B476" s="41"/>
      <c r="D476" s="3"/>
    </row>
    <row r="477" spans="2:4" s="42" customFormat="1">
      <c r="B477" s="41"/>
      <c r="D477" s="3"/>
    </row>
    <row r="478" spans="2:4" s="42" customFormat="1">
      <c r="B478" s="41"/>
      <c r="D478" s="3"/>
    </row>
    <row r="479" spans="2:4" s="42" customFormat="1">
      <c r="B479" s="41"/>
      <c r="D479" s="3"/>
    </row>
    <row r="480" spans="2:4" s="42" customFormat="1">
      <c r="B480" s="41"/>
      <c r="D480" s="3"/>
    </row>
    <row r="481" spans="2:4" s="42" customFormat="1">
      <c r="B481" s="41"/>
      <c r="D481" s="3"/>
    </row>
    <row r="482" spans="2:4" s="42" customFormat="1">
      <c r="B482" s="41"/>
      <c r="D482" s="3"/>
    </row>
    <row r="483" spans="2:4" s="42" customFormat="1">
      <c r="B483" s="41"/>
      <c r="D483" s="3"/>
    </row>
    <row r="484" spans="2:4" s="42" customFormat="1">
      <c r="B484" s="41"/>
      <c r="D484" s="3"/>
    </row>
    <row r="485" spans="2:4" s="42" customFormat="1">
      <c r="B485" s="41"/>
      <c r="D485" s="3"/>
    </row>
    <row r="486" spans="2:4" s="42" customFormat="1">
      <c r="B486" s="41"/>
      <c r="D486" s="3"/>
    </row>
    <row r="487" spans="2:4" s="42" customFormat="1">
      <c r="B487" s="41"/>
      <c r="D487" s="3"/>
    </row>
    <row r="488" spans="2:4" s="42" customFormat="1">
      <c r="B488" s="41"/>
      <c r="D488" s="3"/>
    </row>
    <row r="489" spans="2:4" s="42" customFormat="1">
      <c r="B489" s="41"/>
      <c r="D489" s="3"/>
    </row>
    <row r="490" spans="2:4" s="42" customFormat="1">
      <c r="B490" s="41"/>
      <c r="D490" s="3"/>
    </row>
    <row r="491" spans="2:4" s="42" customFormat="1">
      <c r="B491" s="41"/>
      <c r="D491" s="3"/>
    </row>
    <row r="492" spans="2:4" s="42" customFormat="1">
      <c r="B492" s="41"/>
      <c r="D492" s="3"/>
    </row>
    <row r="493" spans="2:4" s="42" customFormat="1">
      <c r="B493" s="41"/>
      <c r="D493" s="3"/>
    </row>
    <row r="494" spans="2:4" s="42" customFormat="1">
      <c r="B494" s="41"/>
      <c r="D494" s="3"/>
    </row>
    <row r="495" spans="2:4" s="42" customFormat="1">
      <c r="B495" s="41"/>
      <c r="D495" s="3"/>
    </row>
    <row r="496" spans="2:4" s="42" customFormat="1">
      <c r="B496" s="41"/>
      <c r="D496" s="3"/>
    </row>
    <row r="497" spans="2:4" s="42" customFormat="1">
      <c r="B497" s="41"/>
      <c r="D497" s="3"/>
    </row>
    <row r="498" spans="2:4" s="42" customFormat="1">
      <c r="B498" s="41"/>
      <c r="D498" s="3"/>
    </row>
    <row r="499" spans="2:4" s="42" customFormat="1">
      <c r="B499" s="41"/>
      <c r="D499" s="3"/>
    </row>
    <row r="500" spans="2:4" s="42" customFormat="1">
      <c r="B500" s="41"/>
      <c r="D500" s="3"/>
    </row>
    <row r="501" spans="2:4" s="42" customFormat="1">
      <c r="B501" s="41"/>
      <c r="D501" s="3"/>
    </row>
    <row r="502" spans="2:4" s="42" customFormat="1">
      <c r="B502" s="41"/>
      <c r="D502" s="3"/>
    </row>
    <row r="503" spans="2:4" s="42" customFormat="1">
      <c r="B503" s="41"/>
      <c r="D503" s="3"/>
    </row>
    <row r="504" spans="2:4" s="42" customFormat="1">
      <c r="B504" s="41"/>
      <c r="D504" s="3"/>
    </row>
  </sheetData>
  <hyperlinks>
    <hyperlink ref="B19" location="'2 Civil'!A1" display="2 Civil"/>
    <hyperlink ref="B23" location="'4 Familiar'!A1" display="4 Familiar"/>
    <hyperlink ref="B27" location="'5.1 Penal'!A1" display="5.1 Penal"/>
    <hyperlink ref="B29" location="'5.2 Ejecución'!A1" display="5.2 Ejecución"/>
    <hyperlink ref="B31" location="'5.3 Preparación Especializado'!A1" display="5.3 Preparación y Especializado"/>
    <hyperlink ref="B33" location="'6.1 Oral Penal'!A1" display="6.1 Oral Penal"/>
    <hyperlink ref="B35" location="'6.2 Gestión'!A1" display="6.2 Gestión"/>
    <hyperlink ref="B37" location="'6.3 Adolescentes'!A1" display="6.3 Adolescentes"/>
    <hyperlink ref="B41" location="'7.1 Alternativa Tradicional'!A1" display="7.1 Alternativa Tradicional"/>
    <hyperlink ref="B43" location="'7.2 Alternativa Penal Acusatori'!A1" display="7.2 Alternativa Penal Acusatorio"/>
    <hyperlink ref="B47" location="'8 Notificadores Ejecutores'!A1" display="8 Notificadores y Ejecutores"/>
    <hyperlink ref="B15" location="'1 Administrativa'!A1" display="1 Sala Administrativa"/>
    <hyperlink ref="B21" location="'3 Mercantil'!A1" display="3 Mercantil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3"/>
  <sheetViews>
    <sheetView showGridLines="0" topLeftCell="A10" workbookViewId="0">
      <selection activeCell="C12" sqref="C12:E18"/>
    </sheetView>
  </sheetViews>
  <sheetFormatPr baseColWidth="10" defaultRowHeight="15"/>
  <cols>
    <col min="2" max="2" width="41.5703125" customWidth="1"/>
    <col min="3" max="3" width="10.85546875" customWidth="1"/>
    <col min="4" max="4" width="11.42578125" customWidth="1"/>
    <col min="5" max="5" width="10.7109375" customWidth="1"/>
    <col min="6" max="6" width="21.85546875" customWidth="1"/>
  </cols>
  <sheetData>
    <row r="1" spans="2:6">
      <c r="B1" s="48" t="s">
        <v>203</v>
      </c>
      <c r="C1" s="48"/>
      <c r="D1" s="48"/>
    </row>
    <row r="2" spans="2:6" ht="18">
      <c r="B2" s="54" t="s">
        <v>314</v>
      </c>
      <c r="C2" s="54"/>
      <c r="D2" s="54"/>
    </row>
    <row r="3" spans="2:6">
      <c r="B3" s="53" t="s">
        <v>218</v>
      </c>
      <c r="C3" s="53"/>
      <c r="D3" s="53"/>
    </row>
    <row r="4" spans="2:6">
      <c r="B4" s="53" t="s">
        <v>208</v>
      </c>
      <c r="C4" s="53"/>
      <c r="D4" s="53"/>
    </row>
    <row r="6" spans="2:6" ht="18">
      <c r="B6" s="22" t="s">
        <v>213</v>
      </c>
      <c r="C6" s="22"/>
      <c r="D6" s="22"/>
    </row>
    <row r="7" spans="2:6" ht="15" customHeight="1">
      <c r="B7" s="3"/>
      <c r="C7" s="3"/>
      <c r="D7" s="3"/>
    </row>
    <row r="8" spans="2:6" ht="15" customHeight="1">
      <c r="B8" s="3"/>
      <c r="C8" s="3"/>
      <c r="D8" s="3"/>
    </row>
    <row r="9" spans="2:6" ht="15" customHeight="1">
      <c r="B9" s="22"/>
      <c r="C9" s="22"/>
      <c r="D9" s="22"/>
      <c r="F9" s="51" t="s">
        <v>222</v>
      </c>
    </row>
    <row r="11" spans="2:6" ht="50.1" customHeight="1">
      <c r="B11" s="70" t="s">
        <v>119</v>
      </c>
      <c r="C11" s="70"/>
      <c r="D11" s="70"/>
      <c r="E11" s="70"/>
      <c r="F11" s="70"/>
    </row>
    <row r="12" spans="2:6" ht="30" customHeight="1">
      <c r="B12" s="4"/>
      <c r="C12" s="66"/>
      <c r="D12" s="66"/>
      <c r="E12" s="66"/>
      <c r="F12" s="13" t="s">
        <v>11</v>
      </c>
    </row>
    <row r="13" spans="2:6" ht="20.100000000000001" customHeight="1">
      <c r="B13" s="18" t="s">
        <v>107</v>
      </c>
      <c r="C13" s="6"/>
      <c r="D13" s="6"/>
      <c r="E13" s="6"/>
      <c r="F13" s="6">
        <f>62+64+59</f>
        <v>185</v>
      </c>
    </row>
    <row r="14" spans="2:6" ht="20.100000000000001" customHeight="1">
      <c r="B14" s="19" t="s">
        <v>108</v>
      </c>
      <c r="C14" s="1"/>
      <c r="D14" s="1"/>
      <c r="E14" s="1"/>
      <c r="F14" s="1">
        <f>1+0+1</f>
        <v>2</v>
      </c>
    </row>
    <row r="15" spans="2:6" ht="20.100000000000001" customHeight="1">
      <c r="B15" s="18" t="s">
        <v>120</v>
      </c>
      <c r="C15" s="6"/>
      <c r="D15" s="6"/>
      <c r="E15" s="6"/>
      <c r="F15" s="6">
        <f>1+0+0</f>
        <v>1</v>
      </c>
    </row>
    <row r="16" spans="2:6" ht="20.100000000000001" customHeight="1">
      <c r="B16" s="19" t="s">
        <v>109</v>
      </c>
      <c r="C16" s="1"/>
      <c r="D16" s="1"/>
      <c r="E16" s="1"/>
      <c r="F16" s="1">
        <f>255+125+147</f>
        <v>527</v>
      </c>
    </row>
    <row r="17" spans="2:6" ht="20.100000000000001" customHeight="1">
      <c r="B17" s="18" t="s">
        <v>110</v>
      </c>
      <c r="C17" s="6"/>
      <c r="D17" s="6"/>
      <c r="E17" s="6"/>
      <c r="F17" s="6">
        <f>439+379+506</f>
        <v>1324</v>
      </c>
    </row>
    <row r="18" spans="2:6">
      <c r="B18" s="19" t="s">
        <v>10</v>
      </c>
      <c r="C18" s="1"/>
      <c r="D18" s="1"/>
      <c r="E18" s="1"/>
      <c r="F18" s="1">
        <f>5+5+2</f>
        <v>12</v>
      </c>
    </row>
    <row r="23" spans="2:6">
      <c r="F23" s="51" t="s">
        <v>310</v>
      </c>
    </row>
    <row r="25" spans="2:6" ht="69.95" customHeight="1">
      <c r="B25" s="70" t="s">
        <v>121</v>
      </c>
      <c r="C25" s="70"/>
      <c r="D25" s="70"/>
      <c r="E25" s="70"/>
      <c r="F25" s="70"/>
    </row>
    <row r="26" spans="2:6" ht="30">
      <c r="B26" s="66" t="s">
        <v>66</v>
      </c>
      <c r="C26" s="66" t="s">
        <v>172</v>
      </c>
      <c r="D26" s="66" t="s">
        <v>173</v>
      </c>
      <c r="E26" s="66" t="s">
        <v>174</v>
      </c>
      <c r="F26" s="13" t="s">
        <v>11</v>
      </c>
    </row>
    <row r="27" spans="2:6" ht="20.100000000000001" customHeight="1">
      <c r="B27" s="18" t="s">
        <v>86</v>
      </c>
      <c r="C27" s="6">
        <v>0</v>
      </c>
      <c r="D27" s="6">
        <v>0</v>
      </c>
      <c r="E27" s="6">
        <v>1</v>
      </c>
      <c r="F27" s="6">
        <f t="shared" ref="F27:F43" si="0">SUM(C27:E27)</f>
        <v>1</v>
      </c>
    </row>
    <row r="28" spans="2:6" ht="20.100000000000001" customHeight="1">
      <c r="B28" s="19" t="s">
        <v>67</v>
      </c>
      <c r="C28" s="1">
        <v>1</v>
      </c>
      <c r="D28" s="1">
        <v>0</v>
      </c>
      <c r="E28" s="1">
        <v>0</v>
      </c>
      <c r="F28" s="1">
        <f t="shared" si="0"/>
        <v>1</v>
      </c>
    </row>
    <row r="29" spans="2:6" ht="20.100000000000001" customHeight="1">
      <c r="B29" s="18" t="s">
        <v>69</v>
      </c>
      <c r="C29" s="6">
        <v>0</v>
      </c>
      <c r="D29" s="6">
        <v>1</v>
      </c>
      <c r="E29" s="6">
        <v>1</v>
      </c>
      <c r="F29" s="6">
        <f t="shared" si="0"/>
        <v>2</v>
      </c>
    </row>
    <row r="30" spans="2:6" ht="20.100000000000001" customHeight="1">
      <c r="B30" s="19" t="s">
        <v>70</v>
      </c>
      <c r="C30" s="1">
        <v>0</v>
      </c>
      <c r="D30" s="1">
        <v>1</v>
      </c>
      <c r="E30" s="1">
        <v>2</v>
      </c>
      <c r="F30" s="1">
        <f t="shared" si="0"/>
        <v>3</v>
      </c>
    </row>
    <row r="31" spans="2:6" ht="20.100000000000001" customHeight="1">
      <c r="B31" s="18" t="s">
        <v>239</v>
      </c>
      <c r="C31" s="6">
        <v>35</v>
      </c>
      <c r="D31" s="6">
        <v>29</v>
      </c>
      <c r="E31" s="6">
        <v>23</v>
      </c>
      <c r="F31" s="6">
        <f t="shared" si="0"/>
        <v>87</v>
      </c>
    </row>
    <row r="32" spans="2:6" ht="20.100000000000001" customHeight="1">
      <c r="B32" s="19" t="s">
        <v>71</v>
      </c>
      <c r="C32" s="1">
        <v>0</v>
      </c>
      <c r="D32" s="1">
        <v>0</v>
      </c>
      <c r="E32" s="1">
        <v>1</v>
      </c>
      <c r="F32" s="1">
        <f t="shared" si="0"/>
        <v>1</v>
      </c>
    </row>
    <row r="33" spans="2:6" ht="20.100000000000001" customHeight="1">
      <c r="B33" s="18" t="s">
        <v>73</v>
      </c>
      <c r="C33" s="6">
        <v>1</v>
      </c>
      <c r="D33" s="6">
        <v>1</v>
      </c>
      <c r="E33" s="6">
        <v>1</v>
      </c>
      <c r="F33" s="6">
        <f t="shared" si="0"/>
        <v>3</v>
      </c>
    </row>
    <row r="34" spans="2:6" ht="20.100000000000001" customHeight="1">
      <c r="B34" s="19" t="s">
        <v>244</v>
      </c>
      <c r="C34" s="1">
        <v>0</v>
      </c>
      <c r="D34" s="1">
        <v>2</v>
      </c>
      <c r="E34" s="1">
        <v>3</v>
      </c>
      <c r="F34" s="1">
        <f t="shared" si="0"/>
        <v>5</v>
      </c>
    </row>
    <row r="35" spans="2:6" ht="20.100000000000001" customHeight="1">
      <c r="B35" s="18" t="s">
        <v>62</v>
      </c>
      <c r="C35" s="6">
        <v>3</v>
      </c>
      <c r="D35" s="6">
        <v>0</v>
      </c>
      <c r="E35" s="6">
        <v>2</v>
      </c>
      <c r="F35" s="6">
        <f t="shared" si="0"/>
        <v>5</v>
      </c>
    </row>
    <row r="36" spans="2:6" ht="20.100000000000001" customHeight="1">
      <c r="B36" s="19" t="s">
        <v>78</v>
      </c>
      <c r="C36" s="1">
        <v>20</v>
      </c>
      <c r="D36" s="1">
        <v>25</v>
      </c>
      <c r="E36" s="1">
        <v>24</v>
      </c>
      <c r="F36" s="1">
        <f t="shared" si="0"/>
        <v>69</v>
      </c>
    </row>
    <row r="37" spans="2:6" ht="20.100000000000001" customHeight="1">
      <c r="B37" s="18" t="s">
        <v>92</v>
      </c>
      <c r="C37" s="6">
        <v>0</v>
      </c>
      <c r="D37" s="6">
        <v>1</v>
      </c>
      <c r="E37" s="6">
        <v>0</v>
      </c>
      <c r="F37" s="6">
        <f t="shared" si="0"/>
        <v>1</v>
      </c>
    </row>
    <row r="38" spans="2:6" ht="20.100000000000001" customHeight="1">
      <c r="B38" s="19" t="s">
        <v>233</v>
      </c>
      <c r="C38" s="1">
        <v>1</v>
      </c>
      <c r="D38" s="1">
        <v>0</v>
      </c>
      <c r="E38" s="1">
        <v>0</v>
      </c>
      <c r="F38" s="1">
        <f t="shared" si="0"/>
        <v>1</v>
      </c>
    </row>
    <row r="39" spans="2:6" ht="20.100000000000001" customHeight="1">
      <c r="B39" s="18" t="s">
        <v>251</v>
      </c>
      <c r="C39" s="6">
        <v>0</v>
      </c>
      <c r="D39" s="6">
        <v>1</v>
      </c>
      <c r="E39" s="6">
        <v>0</v>
      </c>
      <c r="F39" s="6">
        <f t="shared" si="0"/>
        <v>1</v>
      </c>
    </row>
    <row r="40" spans="2:6" ht="20.100000000000001" customHeight="1">
      <c r="B40" s="19" t="s">
        <v>256</v>
      </c>
      <c r="C40" s="1">
        <v>1</v>
      </c>
      <c r="D40" s="1">
        <v>2</v>
      </c>
      <c r="E40" s="1">
        <v>1</v>
      </c>
      <c r="F40" s="1">
        <f t="shared" si="0"/>
        <v>4</v>
      </c>
    </row>
    <row r="41" spans="2:6" ht="20.100000000000001" customHeight="1">
      <c r="B41" s="18" t="s">
        <v>63</v>
      </c>
      <c r="C41" s="6">
        <v>0</v>
      </c>
      <c r="D41" s="6">
        <v>1</v>
      </c>
      <c r="E41" s="6">
        <v>0</v>
      </c>
      <c r="F41" s="6">
        <f t="shared" si="0"/>
        <v>1</v>
      </c>
    </row>
    <row r="42" spans="2:6" ht="20.100000000000001" customHeight="1">
      <c r="B42" s="19" t="s">
        <v>80</v>
      </c>
      <c r="C42" s="1">
        <v>1</v>
      </c>
      <c r="D42" s="1">
        <v>1</v>
      </c>
      <c r="E42" s="1">
        <v>1</v>
      </c>
      <c r="F42" s="1">
        <f t="shared" si="0"/>
        <v>3</v>
      </c>
    </row>
    <row r="43" spans="2:6" ht="20.100000000000001" customHeight="1">
      <c r="B43" s="18" t="s">
        <v>29</v>
      </c>
      <c r="C43" s="24">
        <f t="shared" ref="C43:E43" si="1">SUM(C27:C42)</f>
        <v>63</v>
      </c>
      <c r="D43" s="24">
        <f t="shared" si="1"/>
        <v>65</v>
      </c>
      <c r="E43" s="24">
        <f t="shared" si="1"/>
        <v>60</v>
      </c>
      <c r="F43" s="24">
        <f t="shared" si="0"/>
        <v>188</v>
      </c>
    </row>
  </sheetData>
  <mergeCells count="2">
    <mergeCell ref="B11:F11"/>
    <mergeCell ref="B25:F25"/>
  </mergeCells>
  <hyperlinks>
    <hyperlink ref="B1" location="Índice!A1" display="Índice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3"/>
  <sheetViews>
    <sheetView showGridLines="0" tabSelected="1" topLeftCell="A7" zoomScaleNormal="100" workbookViewId="0">
      <selection activeCell="G68" sqref="G68"/>
    </sheetView>
  </sheetViews>
  <sheetFormatPr baseColWidth="10" defaultRowHeight="15"/>
  <cols>
    <col min="2" max="2" width="49" customWidth="1"/>
    <col min="3" max="3" width="9" customWidth="1"/>
    <col min="4" max="4" width="9.85546875" customWidth="1"/>
    <col min="5" max="5" width="9.7109375" customWidth="1"/>
    <col min="6" max="6" width="19.28515625" customWidth="1"/>
  </cols>
  <sheetData>
    <row r="1" spans="2:6">
      <c r="B1" s="48" t="s">
        <v>203</v>
      </c>
      <c r="C1" s="48"/>
      <c r="D1" s="48"/>
      <c r="E1" s="48"/>
    </row>
    <row r="2" spans="2:6" ht="18">
      <c r="B2" s="54" t="s">
        <v>314</v>
      </c>
      <c r="C2" s="54"/>
      <c r="D2" s="54"/>
      <c r="E2" s="54"/>
    </row>
    <row r="3" spans="2:6">
      <c r="B3" s="53" t="s">
        <v>218</v>
      </c>
      <c r="C3" s="53"/>
      <c r="D3" s="53"/>
      <c r="E3" s="53"/>
    </row>
    <row r="4" spans="2:6">
      <c r="B4" s="53" t="s">
        <v>208</v>
      </c>
      <c r="C4" s="53"/>
      <c r="D4" s="53"/>
      <c r="E4" s="53"/>
    </row>
    <row r="6" spans="2:6" ht="18">
      <c r="B6" s="22" t="s">
        <v>217</v>
      </c>
      <c r="C6" s="22"/>
      <c r="D6" s="22"/>
      <c r="E6" s="22"/>
    </row>
    <row r="9" spans="2:6" ht="15" customHeight="1">
      <c r="B9" s="22"/>
      <c r="C9" s="22"/>
      <c r="D9" s="22"/>
      <c r="E9" s="22"/>
      <c r="F9" s="51" t="s">
        <v>320</v>
      </c>
    </row>
    <row r="11" spans="2:6" ht="50.1" customHeight="1">
      <c r="B11" s="70" t="s">
        <v>122</v>
      </c>
      <c r="C11" s="70"/>
      <c r="D11" s="70"/>
      <c r="E11" s="70"/>
      <c r="F11" s="70"/>
    </row>
    <row r="12" spans="2:6" ht="30" customHeight="1">
      <c r="B12" s="4"/>
      <c r="C12" s="66"/>
      <c r="D12" s="66"/>
      <c r="E12" s="66"/>
      <c r="F12" s="13" t="s">
        <v>11</v>
      </c>
    </row>
    <row r="13" spans="2:6" ht="20.100000000000001" customHeight="1">
      <c r="B13" s="18" t="s">
        <v>107</v>
      </c>
      <c r="C13" s="6"/>
      <c r="D13" s="6"/>
      <c r="E13" s="6"/>
      <c r="F13" s="6">
        <f>16+19+8</f>
        <v>43</v>
      </c>
    </row>
    <row r="14" spans="2:6" ht="20.100000000000001" customHeight="1">
      <c r="B14" s="19" t="s">
        <v>108</v>
      </c>
      <c r="C14" s="1"/>
      <c r="D14" s="1"/>
      <c r="E14" s="1"/>
      <c r="F14" s="1">
        <v>0</v>
      </c>
    </row>
    <row r="15" spans="2:6" ht="20.100000000000001" customHeight="1">
      <c r="B15" s="18" t="s">
        <v>109</v>
      </c>
      <c r="C15" s="6"/>
      <c r="D15" s="6"/>
      <c r="E15" s="6"/>
      <c r="F15" s="6">
        <f>47+35+27</f>
        <v>109</v>
      </c>
    </row>
    <row r="16" spans="2:6" ht="20.100000000000001" customHeight="1">
      <c r="B16" s="19" t="s">
        <v>110</v>
      </c>
      <c r="C16" s="1"/>
      <c r="D16" s="1"/>
      <c r="E16" s="1"/>
      <c r="F16" s="1">
        <f>93+121+169</f>
        <v>383</v>
      </c>
    </row>
    <row r="17" spans="2:6">
      <c r="B17" s="18" t="s">
        <v>10</v>
      </c>
      <c r="C17" s="6"/>
      <c r="D17" s="6"/>
      <c r="E17" s="6"/>
      <c r="F17" s="6">
        <f>20+37+60</f>
        <v>117</v>
      </c>
    </row>
    <row r="22" spans="2:6">
      <c r="F22" s="51" t="s">
        <v>321</v>
      </c>
    </row>
    <row r="24" spans="2:6" ht="69.95" customHeight="1">
      <c r="B24" s="70" t="s">
        <v>123</v>
      </c>
      <c r="C24" s="70"/>
      <c r="D24" s="70"/>
      <c r="E24" s="70"/>
      <c r="F24" s="70"/>
    </row>
    <row r="25" spans="2:6" ht="30">
      <c r="B25" s="13" t="s">
        <v>66</v>
      </c>
      <c r="C25" s="66" t="s">
        <v>172</v>
      </c>
      <c r="D25" s="66" t="s">
        <v>173</v>
      </c>
      <c r="E25" s="66" t="s">
        <v>174</v>
      </c>
      <c r="F25" s="13" t="s">
        <v>11</v>
      </c>
    </row>
    <row r="26" spans="2:6" ht="20.100000000000001" customHeight="1">
      <c r="B26" s="18" t="s">
        <v>68</v>
      </c>
      <c r="C26" s="6">
        <v>0</v>
      </c>
      <c r="D26" s="6">
        <v>0</v>
      </c>
      <c r="E26" s="6">
        <v>1</v>
      </c>
      <c r="F26" s="6">
        <f>SUM(C26:E26)</f>
        <v>1</v>
      </c>
    </row>
    <row r="27" spans="2:6" ht="20.100000000000001" customHeight="1">
      <c r="B27" s="19" t="s">
        <v>70</v>
      </c>
      <c r="C27" s="1">
        <v>1</v>
      </c>
      <c r="D27" s="1">
        <v>0</v>
      </c>
      <c r="E27" s="1">
        <v>0</v>
      </c>
      <c r="F27" s="1">
        <f>SUM(C27:E27)</f>
        <v>1</v>
      </c>
    </row>
    <row r="28" spans="2:6" ht="20.100000000000001" customHeight="1">
      <c r="B28" s="18" t="s">
        <v>239</v>
      </c>
      <c r="C28" s="6">
        <v>12</v>
      </c>
      <c r="D28" s="6">
        <v>12</v>
      </c>
      <c r="E28" s="6">
        <v>5</v>
      </c>
      <c r="F28" s="6">
        <f t="shared" ref="F28:F37" si="0">SUM(C28:E28)</f>
        <v>29</v>
      </c>
    </row>
    <row r="29" spans="2:6" ht="20.100000000000001" customHeight="1">
      <c r="B29" s="19" t="s">
        <v>71</v>
      </c>
      <c r="C29" s="1">
        <v>1</v>
      </c>
      <c r="D29" s="1">
        <v>0</v>
      </c>
      <c r="E29" s="1">
        <v>0</v>
      </c>
      <c r="F29" s="1">
        <f t="shared" si="0"/>
        <v>1</v>
      </c>
    </row>
    <row r="30" spans="2:6" ht="20.100000000000001" customHeight="1">
      <c r="B30" s="18" t="s">
        <v>72</v>
      </c>
      <c r="C30" s="6">
        <v>0</v>
      </c>
      <c r="D30" s="6">
        <v>0</v>
      </c>
      <c r="E30" s="6">
        <v>1</v>
      </c>
      <c r="F30" s="6">
        <f t="shared" si="0"/>
        <v>1</v>
      </c>
    </row>
    <row r="31" spans="2:6" ht="20.100000000000001" customHeight="1">
      <c r="B31" s="19" t="s">
        <v>61</v>
      </c>
      <c r="C31" s="1">
        <v>1</v>
      </c>
      <c r="D31" s="1">
        <v>0</v>
      </c>
      <c r="E31" s="1">
        <v>0</v>
      </c>
      <c r="F31" s="1">
        <f t="shared" si="0"/>
        <v>1</v>
      </c>
    </row>
    <row r="32" spans="2:6">
      <c r="B32" s="8" t="s">
        <v>62</v>
      </c>
      <c r="C32" s="6">
        <v>0</v>
      </c>
      <c r="D32" s="6">
        <v>1</v>
      </c>
      <c r="E32" s="6">
        <v>1</v>
      </c>
      <c r="F32" s="6">
        <f t="shared" si="0"/>
        <v>2</v>
      </c>
    </row>
    <row r="33" spans="2:6" ht="20.100000000000001" customHeight="1">
      <c r="B33" s="19" t="s">
        <v>257</v>
      </c>
      <c r="C33" s="1">
        <v>1</v>
      </c>
      <c r="D33" s="1">
        <v>0</v>
      </c>
      <c r="E33" s="1">
        <v>0</v>
      </c>
      <c r="F33" s="1">
        <f t="shared" si="0"/>
        <v>1</v>
      </c>
    </row>
    <row r="34" spans="2:6" ht="20.100000000000001" customHeight="1">
      <c r="B34" s="18" t="s">
        <v>76</v>
      </c>
      <c r="C34" s="6">
        <v>0</v>
      </c>
      <c r="D34" s="6">
        <v>1</v>
      </c>
      <c r="E34" s="6">
        <v>0</v>
      </c>
      <c r="F34" s="6">
        <f t="shared" si="0"/>
        <v>1</v>
      </c>
    </row>
    <row r="35" spans="2:6" ht="20.100000000000001" customHeight="1">
      <c r="B35" s="19" t="s">
        <v>79</v>
      </c>
      <c r="C35" s="1">
        <v>1</v>
      </c>
      <c r="D35" s="1">
        <v>1</v>
      </c>
      <c r="E35" s="1">
        <v>2</v>
      </c>
      <c r="F35" s="1">
        <f t="shared" si="0"/>
        <v>4</v>
      </c>
    </row>
    <row r="36" spans="2:6" ht="20.100000000000001" customHeight="1">
      <c r="B36" s="18" t="s">
        <v>94</v>
      </c>
      <c r="C36" s="6">
        <v>0</v>
      </c>
      <c r="D36" s="6">
        <v>2</v>
      </c>
      <c r="E36" s="6">
        <v>0</v>
      </c>
      <c r="F36" s="6">
        <f t="shared" si="0"/>
        <v>2</v>
      </c>
    </row>
    <row r="37" spans="2:6">
      <c r="B37" s="19" t="s">
        <v>63</v>
      </c>
      <c r="C37" s="1">
        <v>1</v>
      </c>
      <c r="D37" s="1">
        <v>2</v>
      </c>
      <c r="E37" s="1">
        <v>0</v>
      </c>
      <c r="F37" s="1">
        <f t="shared" si="0"/>
        <v>3</v>
      </c>
    </row>
    <row r="38" spans="2:6">
      <c r="B38" s="18" t="s">
        <v>29</v>
      </c>
      <c r="C38" s="25">
        <f t="shared" ref="C38:E38" si="1">SUM(C26:C37)</f>
        <v>18</v>
      </c>
      <c r="D38" s="25">
        <f t="shared" si="1"/>
        <v>19</v>
      </c>
      <c r="E38" s="25">
        <f t="shared" si="1"/>
        <v>10</v>
      </c>
      <c r="F38" s="25">
        <f>SUM(C38:E38)</f>
        <v>47</v>
      </c>
    </row>
    <row r="43" spans="2:6">
      <c r="F43" s="51" t="s">
        <v>322</v>
      </c>
    </row>
    <row r="45" spans="2:6" ht="69.95" customHeight="1">
      <c r="B45" s="70" t="s">
        <v>124</v>
      </c>
      <c r="C45" s="70"/>
      <c r="D45" s="70"/>
      <c r="E45" s="70"/>
      <c r="F45" s="70"/>
    </row>
    <row r="46" spans="2:6" ht="30" customHeight="1">
      <c r="B46" s="13" t="s">
        <v>20</v>
      </c>
      <c r="C46" s="66" t="s">
        <v>172</v>
      </c>
      <c r="D46" s="66" t="s">
        <v>173</v>
      </c>
      <c r="E46" s="66" t="s">
        <v>174</v>
      </c>
      <c r="F46" s="13" t="s">
        <v>11</v>
      </c>
    </row>
    <row r="47" spans="2:6" ht="20.100000000000001" customHeight="1">
      <c r="B47" s="8" t="s">
        <v>125</v>
      </c>
      <c r="C47" s="6">
        <v>0</v>
      </c>
      <c r="D47" s="6">
        <v>0</v>
      </c>
      <c r="E47" s="6">
        <v>2</v>
      </c>
      <c r="F47" s="6">
        <f>SUM(C47:E47)</f>
        <v>2</v>
      </c>
    </row>
    <row r="48" spans="2:6" ht="20.100000000000001" customHeight="1">
      <c r="B48" s="9" t="s">
        <v>126</v>
      </c>
      <c r="C48" s="1">
        <v>0</v>
      </c>
      <c r="D48" s="1">
        <v>0</v>
      </c>
      <c r="E48" s="1">
        <v>0</v>
      </c>
      <c r="F48" s="1">
        <f>SUM(C48:E48)</f>
        <v>0</v>
      </c>
    </row>
    <row r="49" spans="2:6" ht="20.100000000000001" customHeight="1">
      <c r="B49" s="8" t="s">
        <v>127</v>
      </c>
      <c r="C49" s="6">
        <v>5</v>
      </c>
      <c r="D49" s="6">
        <v>5</v>
      </c>
      <c r="E49" s="6">
        <v>10</v>
      </c>
      <c r="F49" s="6">
        <f>SUM(C49:E49)</f>
        <v>20</v>
      </c>
    </row>
    <row r="50" spans="2:6" ht="20.100000000000001" customHeight="1">
      <c r="B50" s="9" t="s">
        <v>128</v>
      </c>
      <c r="C50" s="1">
        <v>0</v>
      </c>
      <c r="D50" s="1">
        <v>1</v>
      </c>
      <c r="E50" s="1">
        <v>0</v>
      </c>
      <c r="F50" s="1">
        <f>SUM(C50:E50)</f>
        <v>1</v>
      </c>
    </row>
    <row r="51" spans="2:6">
      <c r="B51" s="8" t="s">
        <v>129</v>
      </c>
      <c r="C51" s="6">
        <v>0</v>
      </c>
      <c r="D51" s="6">
        <v>0</v>
      </c>
      <c r="E51" s="6">
        <v>0</v>
      </c>
      <c r="F51" s="6">
        <f>SUM(C51:E51)</f>
        <v>0</v>
      </c>
    </row>
    <row r="56" spans="2:6">
      <c r="F56" s="51" t="s">
        <v>323</v>
      </c>
    </row>
    <row r="58" spans="2:6" ht="50.1" customHeight="1">
      <c r="B58" s="70" t="s">
        <v>130</v>
      </c>
      <c r="C58" s="70"/>
      <c r="D58" s="70"/>
      <c r="E58" s="70"/>
      <c r="F58" s="70"/>
    </row>
    <row r="59" spans="2:6" ht="30" customHeight="1">
      <c r="B59" s="13"/>
      <c r="C59" s="66" t="s">
        <v>172</v>
      </c>
      <c r="D59" s="66" t="s">
        <v>173</v>
      </c>
      <c r="E59" s="66" t="s">
        <v>174</v>
      </c>
      <c r="F59" s="13" t="s">
        <v>11</v>
      </c>
    </row>
    <row r="60" spans="2:6" ht="20.100000000000001" customHeight="1">
      <c r="B60" s="8" t="s">
        <v>30</v>
      </c>
      <c r="C60" s="6">
        <v>2</v>
      </c>
      <c r="D60" s="6">
        <v>0</v>
      </c>
      <c r="E60" s="6">
        <v>1</v>
      </c>
      <c r="F60" s="6">
        <f>SUM(C60:E60)</f>
        <v>3</v>
      </c>
    </row>
    <row r="61" spans="2:6" ht="20.100000000000001" customHeight="1">
      <c r="B61" s="9" t="s">
        <v>31</v>
      </c>
      <c r="C61" s="1">
        <v>1</v>
      </c>
      <c r="D61" s="1">
        <v>0</v>
      </c>
      <c r="E61" s="1">
        <v>0</v>
      </c>
      <c r="F61" s="1">
        <f>SUM(C61:E61)</f>
        <v>1</v>
      </c>
    </row>
    <row r="62" spans="2:6" ht="20.100000000000001" customHeight="1">
      <c r="B62" s="8" t="s">
        <v>32</v>
      </c>
      <c r="C62" s="6">
        <v>1</v>
      </c>
      <c r="D62" s="6">
        <v>2</v>
      </c>
      <c r="E62" s="6">
        <v>2</v>
      </c>
      <c r="F62" s="6">
        <f>SUM(C62:E62)</f>
        <v>5</v>
      </c>
    </row>
    <row r="63" spans="2:6" ht="20.100000000000001" customHeight="1">
      <c r="B63" s="9" t="s">
        <v>33</v>
      </c>
      <c r="C63" s="1">
        <v>0</v>
      </c>
      <c r="D63" s="1">
        <v>0</v>
      </c>
      <c r="E63" s="1">
        <v>0</v>
      </c>
      <c r="F63" s="1">
        <f>SUM(C63:E63)</f>
        <v>0</v>
      </c>
    </row>
  </sheetData>
  <mergeCells count="4">
    <mergeCell ref="B11:F11"/>
    <mergeCell ref="B24:F24"/>
    <mergeCell ref="B58:F58"/>
    <mergeCell ref="B45:F45"/>
  </mergeCells>
  <hyperlinks>
    <hyperlink ref="B1" location="Índice!A1" display="Índic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0"/>
  <sheetViews>
    <sheetView showGridLines="0" workbookViewId="0"/>
  </sheetViews>
  <sheetFormatPr baseColWidth="10" defaultRowHeight="15"/>
  <cols>
    <col min="2" max="2" width="68.140625" customWidth="1"/>
    <col min="3" max="3" width="21.85546875" customWidth="1"/>
  </cols>
  <sheetData>
    <row r="1" spans="2:3">
      <c r="B1" s="48" t="s">
        <v>203</v>
      </c>
    </row>
    <row r="2" spans="2:3" ht="18">
      <c r="B2" s="54" t="s">
        <v>314</v>
      </c>
    </row>
    <row r="3" spans="2:3">
      <c r="B3" s="53" t="s">
        <v>218</v>
      </c>
    </row>
    <row r="4" spans="2:3">
      <c r="B4" s="53" t="s">
        <v>208</v>
      </c>
    </row>
    <row r="6" spans="2:3" ht="18">
      <c r="B6" s="22" t="s">
        <v>272</v>
      </c>
    </row>
    <row r="7" spans="2:3" ht="15" customHeight="1">
      <c r="B7" s="22"/>
    </row>
    <row r="9" spans="2:3">
      <c r="C9" s="51" t="s">
        <v>311</v>
      </c>
    </row>
    <row r="11" spans="2:3" ht="24.95" customHeight="1">
      <c r="B11" s="70" t="s">
        <v>131</v>
      </c>
      <c r="C11" s="70"/>
    </row>
    <row r="12" spans="2:3" ht="39.950000000000003" customHeight="1">
      <c r="B12" s="4"/>
      <c r="C12" s="13" t="s">
        <v>11</v>
      </c>
    </row>
    <row r="13" spans="2:3" ht="20.100000000000001" customHeight="1">
      <c r="B13" s="18" t="s">
        <v>6</v>
      </c>
      <c r="C13" s="6">
        <f>SUM(C24:C29)</f>
        <v>3545</v>
      </c>
    </row>
    <row r="14" spans="2:3" ht="20.100000000000001" customHeight="1">
      <c r="B14" s="19" t="s">
        <v>132</v>
      </c>
      <c r="C14" s="1">
        <f>+SUM(C38:C40)</f>
        <v>3383</v>
      </c>
    </row>
    <row r="15" spans="2:3" ht="20.100000000000001" customHeight="1">
      <c r="B15" s="18" t="s">
        <v>133</v>
      </c>
      <c r="C15" s="6">
        <v>1113</v>
      </c>
    </row>
    <row r="20" spans="2:3">
      <c r="C20" s="51" t="s">
        <v>312</v>
      </c>
    </row>
    <row r="22" spans="2:3" ht="50.1" customHeight="1">
      <c r="B22" s="70" t="s">
        <v>134</v>
      </c>
      <c r="C22" s="70"/>
    </row>
    <row r="23" spans="2:3" ht="39.950000000000003" customHeight="1">
      <c r="B23" s="13" t="s">
        <v>19</v>
      </c>
      <c r="C23" s="13" t="s">
        <v>11</v>
      </c>
    </row>
    <row r="24" spans="2:3" ht="20.100000000000001" customHeight="1">
      <c r="B24" s="18" t="s">
        <v>135</v>
      </c>
      <c r="C24" s="6">
        <v>1062</v>
      </c>
    </row>
    <row r="25" spans="2:3" ht="20.100000000000001" customHeight="1">
      <c r="B25" s="19" t="s">
        <v>136</v>
      </c>
      <c r="C25" s="1">
        <v>952</v>
      </c>
    </row>
    <row r="26" spans="2:3" ht="20.100000000000001" customHeight="1">
      <c r="B26" s="18" t="s">
        <v>137</v>
      </c>
      <c r="C26" s="6">
        <v>328</v>
      </c>
    </row>
    <row r="27" spans="2:3" ht="20.100000000000001" customHeight="1">
      <c r="B27" s="19" t="s">
        <v>138</v>
      </c>
      <c r="C27" s="1">
        <v>1064</v>
      </c>
    </row>
    <row r="28" spans="2:3" ht="20.100000000000001" customHeight="1">
      <c r="B28" s="18" t="s">
        <v>139</v>
      </c>
      <c r="C28" s="6">
        <v>0</v>
      </c>
    </row>
    <row r="29" spans="2:3" ht="20.100000000000001" customHeight="1">
      <c r="B29" s="19" t="s">
        <v>36</v>
      </c>
      <c r="C29" s="1">
        <v>139</v>
      </c>
    </row>
    <row r="34" spans="2:3">
      <c r="C34" s="51" t="s">
        <v>313</v>
      </c>
    </row>
    <row r="36" spans="2:3" ht="50.1" customHeight="1">
      <c r="B36" s="70" t="s">
        <v>140</v>
      </c>
      <c r="C36" s="70"/>
    </row>
    <row r="37" spans="2:3" ht="39.950000000000003" customHeight="1">
      <c r="B37" s="13" t="s">
        <v>20</v>
      </c>
      <c r="C37" s="13" t="s">
        <v>11</v>
      </c>
    </row>
    <row r="38" spans="2:3" ht="20.100000000000001" customHeight="1">
      <c r="B38" s="8" t="s">
        <v>141</v>
      </c>
      <c r="C38" s="6">
        <v>1855</v>
      </c>
    </row>
    <row r="39" spans="2:3" ht="20.100000000000001" customHeight="1">
      <c r="B39" s="9" t="s">
        <v>142</v>
      </c>
      <c r="C39" s="1">
        <v>165</v>
      </c>
    </row>
    <row r="40" spans="2:3" ht="20.100000000000001" customHeight="1">
      <c r="B40" s="8" t="s">
        <v>143</v>
      </c>
      <c r="C40" s="6">
        <v>1363</v>
      </c>
    </row>
  </sheetData>
  <mergeCells count="3">
    <mergeCell ref="B11:C11"/>
    <mergeCell ref="B36:C36"/>
    <mergeCell ref="B22:C22"/>
  </mergeCells>
  <hyperlinks>
    <hyperlink ref="B1" location="Índice!A1" display="Índice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6"/>
  <sheetViews>
    <sheetView showGridLines="0" workbookViewId="0"/>
  </sheetViews>
  <sheetFormatPr baseColWidth="10" defaultRowHeight="15"/>
  <cols>
    <col min="2" max="2" width="68.140625" customWidth="1"/>
    <col min="3" max="3" width="21.85546875" customWidth="1"/>
  </cols>
  <sheetData>
    <row r="1" spans="2:3">
      <c r="B1" s="48" t="s">
        <v>203</v>
      </c>
    </row>
    <row r="2" spans="2:3" ht="18">
      <c r="B2" s="54" t="s">
        <v>314</v>
      </c>
    </row>
    <row r="3" spans="2:3">
      <c r="B3" s="53" t="s">
        <v>218</v>
      </c>
    </row>
    <row r="4" spans="2:3">
      <c r="B4" s="53" t="s">
        <v>208</v>
      </c>
    </row>
    <row r="6" spans="2:3" ht="18">
      <c r="B6" s="22" t="s">
        <v>214</v>
      </c>
    </row>
    <row r="7" spans="2:3" ht="15" customHeight="1">
      <c r="B7" s="22"/>
    </row>
    <row r="8" spans="2:3" ht="15" customHeight="1">
      <c r="B8" s="22"/>
    </row>
    <row r="9" spans="2:3" ht="15" customHeight="1">
      <c r="C9" s="51" t="s">
        <v>221</v>
      </c>
    </row>
    <row r="11" spans="2:3" ht="24.95" customHeight="1">
      <c r="B11" s="70" t="s">
        <v>144</v>
      </c>
      <c r="C11" s="70"/>
    </row>
    <row r="12" spans="2:3" ht="39.950000000000003" customHeight="1">
      <c r="B12" s="4"/>
      <c r="C12" s="13" t="s">
        <v>11</v>
      </c>
    </row>
    <row r="13" spans="2:3" ht="20.100000000000001" customHeight="1">
      <c r="B13" s="18" t="s">
        <v>145</v>
      </c>
      <c r="C13" s="6">
        <f>63+66+58</f>
        <v>187</v>
      </c>
    </row>
    <row r="14" spans="2:3" ht="20.100000000000001" customHeight="1">
      <c r="B14" s="19" t="s">
        <v>146</v>
      </c>
      <c r="C14" s="1">
        <f>59+59+56</f>
        <v>174</v>
      </c>
    </row>
    <row r="15" spans="2:3" ht="20.100000000000001" customHeight="1">
      <c r="B15" s="18" t="s">
        <v>147</v>
      </c>
      <c r="C15" s="6">
        <f>18+32+37</f>
        <v>87</v>
      </c>
    </row>
    <row r="16" spans="2:3" ht="20.100000000000001" customHeight="1">
      <c r="B16" s="19" t="s">
        <v>148</v>
      </c>
      <c r="C16" s="1">
        <f>13+19+23</f>
        <v>55</v>
      </c>
    </row>
  </sheetData>
  <mergeCells count="1">
    <mergeCell ref="B11:C11"/>
  </mergeCells>
  <hyperlinks>
    <hyperlink ref="B1" location="Índice!A1" display="Índice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zoomScaleNormal="100" workbookViewId="0"/>
  </sheetViews>
  <sheetFormatPr baseColWidth="10" defaultRowHeight="15"/>
  <cols>
    <col min="2" max="2" width="28.140625" customWidth="1"/>
    <col min="3" max="3" width="15.85546875" customWidth="1"/>
    <col min="4" max="4" width="14.85546875" customWidth="1"/>
    <col min="5" max="5" width="15.140625" customWidth="1"/>
    <col min="6" max="6" width="14" customWidth="1"/>
    <col min="7" max="7" width="13.140625" customWidth="1"/>
    <col min="8" max="8" width="12.140625" customWidth="1"/>
  </cols>
  <sheetData>
    <row r="1" spans="1:9">
      <c r="B1" s="48" t="s">
        <v>203</v>
      </c>
    </row>
    <row r="2" spans="1:9" ht="18">
      <c r="B2" s="54" t="s">
        <v>314</v>
      </c>
    </row>
    <row r="3" spans="1:9">
      <c r="B3" s="53" t="s">
        <v>218</v>
      </c>
    </row>
    <row r="4" spans="1:9">
      <c r="B4" s="53" t="s">
        <v>208</v>
      </c>
    </row>
    <row r="6" spans="1:9" ht="18">
      <c r="B6" s="22" t="s">
        <v>215</v>
      </c>
    </row>
    <row r="7" spans="1:9" ht="15" customHeight="1">
      <c r="B7" s="22"/>
    </row>
    <row r="8" spans="1:9" ht="15" customHeight="1"/>
    <row r="9" spans="1:9">
      <c r="A9" s="3"/>
      <c r="C9" s="3"/>
      <c r="D9" s="3"/>
      <c r="E9" s="3"/>
      <c r="F9" s="3"/>
      <c r="G9" s="3"/>
      <c r="H9" s="51" t="s">
        <v>219</v>
      </c>
      <c r="I9" s="3"/>
    </row>
    <row r="10" spans="1:9">
      <c r="A10" s="3"/>
      <c r="B10" s="3"/>
      <c r="C10" s="3"/>
      <c r="D10" s="3"/>
      <c r="E10" s="3"/>
      <c r="F10" s="3"/>
      <c r="G10" s="3"/>
      <c r="H10" s="3"/>
      <c r="I10" s="3"/>
    </row>
    <row r="11" spans="1:9" ht="18">
      <c r="A11" s="3"/>
      <c r="B11" s="69" t="s">
        <v>158</v>
      </c>
      <c r="C11" s="69"/>
      <c r="D11" s="69"/>
      <c r="E11" s="69"/>
      <c r="F11" s="69"/>
      <c r="G11" s="69"/>
      <c r="H11" s="69"/>
      <c r="I11" s="3"/>
    </row>
    <row r="12" spans="1:9" ht="45">
      <c r="A12" s="3"/>
      <c r="B12" s="13" t="s">
        <v>149</v>
      </c>
      <c r="C12" s="13" t="s">
        <v>150</v>
      </c>
      <c r="D12" s="13" t="s">
        <v>151</v>
      </c>
      <c r="E12" s="13" t="s">
        <v>152</v>
      </c>
      <c r="F12" s="13" t="s">
        <v>153</v>
      </c>
      <c r="G12" s="13" t="s">
        <v>154</v>
      </c>
      <c r="H12" s="13" t="s">
        <v>11</v>
      </c>
      <c r="I12" s="3"/>
    </row>
    <row r="13" spans="1:9" ht="20.100000000000001" customHeight="1">
      <c r="A13" s="3"/>
      <c r="B13" s="8" t="s">
        <v>155</v>
      </c>
      <c r="C13" s="6">
        <v>24150</v>
      </c>
      <c r="D13" s="6">
        <v>5150</v>
      </c>
      <c r="E13" s="6">
        <v>0</v>
      </c>
      <c r="F13" s="6">
        <v>1076</v>
      </c>
      <c r="G13" s="6">
        <v>5</v>
      </c>
      <c r="H13" s="6">
        <f>SUM(C13:G13)</f>
        <v>30381</v>
      </c>
      <c r="I13" s="3"/>
    </row>
    <row r="14" spans="1:9" ht="20.100000000000001" customHeight="1">
      <c r="A14" s="3"/>
      <c r="B14" s="9" t="s">
        <v>156</v>
      </c>
      <c r="C14" s="21">
        <v>6826</v>
      </c>
      <c r="D14" s="21">
        <v>1082</v>
      </c>
      <c r="E14" s="21">
        <v>0</v>
      </c>
      <c r="F14" s="1">
        <v>0</v>
      </c>
      <c r="G14" s="1">
        <v>0</v>
      </c>
      <c r="H14" s="1">
        <f>SUM(C14:G14)</f>
        <v>7908</v>
      </c>
      <c r="I14" s="3"/>
    </row>
    <row r="15" spans="1:9">
      <c r="A15" s="3"/>
      <c r="B15" s="3"/>
      <c r="C15" s="3"/>
      <c r="D15" s="3"/>
      <c r="E15" s="3"/>
      <c r="F15" s="3"/>
      <c r="G15" s="3"/>
      <c r="H15" s="3"/>
      <c r="I15" s="3"/>
    </row>
    <row r="16" spans="1:9">
      <c r="A16" s="3"/>
      <c r="B16" s="3"/>
      <c r="C16" s="3"/>
      <c r="D16" s="3"/>
      <c r="E16" s="3"/>
      <c r="F16" s="3"/>
      <c r="G16" s="3"/>
      <c r="H16" s="3"/>
      <c r="I16" s="3"/>
    </row>
    <row r="19" spans="2:5">
      <c r="E19" s="51" t="s">
        <v>220</v>
      </c>
    </row>
    <row r="21" spans="2:5" ht="18">
      <c r="B21" s="69" t="s">
        <v>159</v>
      </c>
      <c r="C21" s="69"/>
      <c r="D21" s="69"/>
      <c r="E21" s="69"/>
    </row>
    <row r="22" spans="2:5" ht="50.1" customHeight="1">
      <c r="B22" s="13" t="s">
        <v>149</v>
      </c>
      <c r="C22" s="13" t="s">
        <v>161</v>
      </c>
      <c r="D22" s="13" t="s">
        <v>162</v>
      </c>
      <c r="E22" s="13" t="s">
        <v>163</v>
      </c>
    </row>
    <row r="23" spans="2:5">
      <c r="B23" s="8" t="s">
        <v>160</v>
      </c>
      <c r="C23" s="6">
        <f>D23+E23</f>
        <v>10107</v>
      </c>
      <c r="D23" s="6">
        <f>2337+2690+2850</f>
        <v>7877</v>
      </c>
      <c r="E23" s="6">
        <f>725+705+800</f>
        <v>2230</v>
      </c>
    </row>
  </sheetData>
  <mergeCells count="2">
    <mergeCell ref="B11:H11"/>
    <mergeCell ref="B21:E21"/>
  </mergeCells>
  <hyperlinks>
    <hyperlink ref="B1" location="Índice!A1" display="Índic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8"/>
  <sheetViews>
    <sheetView showGridLines="0" topLeftCell="A19" zoomScaleNormal="100" workbookViewId="0"/>
  </sheetViews>
  <sheetFormatPr baseColWidth="10" defaultRowHeight="15"/>
  <cols>
    <col min="2" max="2" width="75.7109375" customWidth="1"/>
    <col min="3" max="5" width="15.7109375" customWidth="1"/>
    <col min="6" max="6" width="24.140625" bestFit="1" customWidth="1"/>
    <col min="8" max="8" width="29.28515625" customWidth="1"/>
    <col min="9" max="9" width="15.28515625" customWidth="1"/>
  </cols>
  <sheetData>
    <row r="1" spans="2:6">
      <c r="B1" s="48" t="s">
        <v>203</v>
      </c>
    </row>
    <row r="2" spans="2:6" ht="18">
      <c r="B2" s="54" t="s">
        <v>314</v>
      </c>
    </row>
    <row r="3" spans="2:6">
      <c r="B3" s="53" t="s">
        <v>218</v>
      </c>
    </row>
    <row r="4" spans="2:6">
      <c r="B4" s="53" t="s">
        <v>208</v>
      </c>
    </row>
    <row r="6" spans="2:6" ht="18">
      <c r="B6" s="22" t="s">
        <v>205</v>
      </c>
    </row>
    <row r="9" spans="2:6">
      <c r="F9" s="51" t="s">
        <v>230</v>
      </c>
    </row>
    <row r="11" spans="2:6" ht="24.95" customHeight="1">
      <c r="B11" s="69" t="s">
        <v>43</v>
      </c>
      <c r="C11" s="69"/>
      <c r="D11" s="69"/>
      <c r="E11" s="69"/>
      <c r="F11" s="69"/>
    </row>
    <row r="12" spans="2:6" ht="30" customHeight="1">
      <c r="B12" s="4"/>
      <c r="C12" s="27" t="s">
        <v>172</v>
      </c>
      <c r="D12" s="27" t="s">
        <v>173</v>
      </c>
      <c r="E12" s="27" t="s">
        <v>174</v>
      </c>
      <c r="F12" s="17" t="s">
        <v>11</v>
      </c>
    </row>
    <row r="13" spans="2:6">
      <c r="B13" s="8" t="s">
        <v>6</v>
      </c>
      <c r="C13" s="38">
        <f>+C40</f>
        <v>199</v>
      </c>
      <c r="D13" s="38">
        <f t="shared" ref="D13:E13" si="0">+D40</f>
        <v>179</v>
      </c>
      <c r="E13" s="38">
        <f t="shared" si="0"/>
        <v>211</v>
      </c>
      <c r="F13" s="6">
        <f>SUM(C13:E13)</f>
        <v>589</v>
      </c>
    </row>
    <row r="14" spans="2:6">
      <c r="B14" s="9" t="s">
        <v>7</v>
      </c>
      <c r="C14" s="31">
        <f>+C56</f>
        <v>182</v>
      </c>
      <c r="D14" s="31">
        <f>+D56</f>
        <v>210</v>
      </c>
      <c r="E14" s="31">
        <f>+E56</f>
        <v>261</v>
      </c>
      <c r="F14" s="1">
        <f>SUM(C14:E14)</f>
        <v>653</v>
      </c>
    </row>
    <row r="18" spans="2:6">
      <c r="B18" s="29"/>
    </row>
    <row r="19" spans="2:6">
      <c r="F19" s="51" t="s">
        <v>231</v>
      </c>
    </row>
    <row r="21" spans="2:6" ht="24.95" customHeight="1">
      <c r="B21" s="69" t="s">
        <v>44</v>
      </c>
      <c r="C21" s="69"/>
      <c r="D21" s="69"/>
      <c r="E21" s="69"/>
      <c r="F21" s="69"/>
    </row>
    <row r="22" spans="2:6" ht="30" customHeight="1">
      <c r="B22" s="4"/>
      <c r="C22" s="27" t="s">
        <v>172</v>
      </c>
      <c r="D22" s="27" t="s">
        <v>173</v>
      </c>
      <c r="E22" s="27" t="s">
        <v>174</v>
      </c>
      <c r="F22" s="17" t="s">
        <v>11</v>
      </c>
    </row>
    <row r="23" spans="2:6" ht="20.100000000000001" customHeight="1">
      <c r="B23" s="8" t="s">
        <v>192</v>
      </c>
      <c r="C23" s="30">
        <v>44</v>
      </c>
      <c r="D23" s="30">
        <v>27</v>
      </c>
      <c r="E23" s="30">
        <v>42</v>
      </c>
      <c r="F23" s="6">
        <f>SUM(C23:E23)</f>
        <v>113</v>
      </c>
    </row>
    <row r="24" spans="2:6" ht="20.100000000000001" customHeight="1">
      <c r="B24" s="9" t="s">
        <v>165</v>
      </c>
      <c r="C24" s="31">
        <v>2</v>
      </c>
      <c r="D24" s="31">
        <v>1</v>
      </c>
      <c r="E24" s="31">
        <v>2</v>
      </c>
      <c r="F24" s="1">
        <f t="shared" ref="F24:F39" si="1">SUM(C24:E24)</f>
        <v>5</v>
      </c>
    </row>
    <row r="25" spans="2:6" ht="20.100000000000001" customHeight="1">
      <c r="B25" s="8" t="s">
        <v>48</v>
      </c>
      <c r="C25" s="30">
        <v>7</v>
      </c>
      <c r="D25" s="30">
        <v>3</v>
      </c>
      <c r="E25" s="30">
        <v>1</v>
      </c>
      <c r="F25" s="6">
        <f t="shared" si="1"/>
        <v>11</v>
      </c>
    </row>
    <row r="26" spans="2:6" ht="20.100000000000001" customHeight="1">
      <c r="B26" s="9" t="s">
        <v>47</v>
      </c>
      <c r="C26" s="31">
        <v>1</v>
      </c>
      <c r="D26" s="31">
        <v>4</v>
      </c>
      <c r="E26" s="31">
        <v>1</v>
      </c>
      <c r="F26" s="1">
        <f t="shared" si="1"/>
        <v>6</v>
      </c>
    </row>
    <row r="27" spans="2:6" ht="20.100000000000001" customHeight="1">
      <c r="B27" s="8" t="s">
        <v>45</v>
      </c>
      <c r="C27" s="30">
        <v>12</v>
      </c>
      <c r="D27" s="30">
        <v>8</v>
      </c>
      <c r="E27" s="30">
        <v>6</v>
      </c>
      <c r="F27" s="6">
        <f t="shared" si="1"/>
        <v>26</v>
      </c>
    </row>
    <row r="28" spans="2:6" ht="20.100000000000001" customHeight="1">
      <c r="B28" s="9" t="s">
        <v>49</v>
      </c>
      <c r="C28" s="31">
        <v>60</v>
      </c>
      <c r="D28" s="31">
        <v>88</v>
      </c>
      <c r="E28" s="31">
        <v>90</v>
      </c>
      <c r="F28" s="1">
        <f t="shared" si="1"/>
        <v>238</v>
      </c>
    </row>
    <row r="29" spans="2:6" ht="20.100000000000001" customHeight="1">
      <c r="B29" s="8" t="s">
        <v>178</v>
      </c>
      <c r="C29" s="30">
        <v>0</v>
      </c>
      <c r="D29" s="30">
        <v>0</v>
      </c>
      <c r="E29" s="30">
        <v>0</v>
      </c>
      <c r="F29" s="6">
        <f t="shared" si="1"/>
        <v>0</v>
      </c>
    </row>
    <row r="30" spans="2:6" ht="20.100000000000001" customHeight="1">
      <c r="B30" s="9" t="s">
        <v>50</v>
      </c>
      <c r="C30" s="31">
        <v>4</v>
      </c>
      <c r="D30" s="31">
        <v>0</v>
      </c>
      <c r="E30" s="31">
        <v>2</v>
      </c>
      <c r="F30" s="1">
        <f t="shared" si="1"/>
        <v>6</v>
      </c>
    </row>
    <row r="31" spans="2:6" ht="20.100000000000001" customHeight="1">
      <c r="B31" s="8" t="s">
        <v>166</v>
      </c>
      <c r="C31" s="30">
        <v>42</v>
      </c>
      <c r="D31" s="30">
        <v>35</v>
      </c>
      <c r="E31" s="30">
        <v>45</v>
      </c>
      <c r="F31" s="6">
        <f t="shared" si="1"/>
        <v>122</v>
      </c>
    </row>
    <row r="32" spans="2:6" ht="20.100000000000001" customHeight="1">
      <c r="B32" s="9" t="s">
        <v>315</v>
      </c>
      <c r="C32" s="31">
        <v>19</v>
      </c>
      <c r="D32" s="31">
        <v>3</v>
      </c>
      <c r="E32" s="31">
        <v>7</v>
      </c>
      <c r="F32" s="1">
        <f t="shared" si="1"/>
        <v>29</v>
      </c>
    </row>
    <row r="33" spans="2:6" ht="20.100000000000001" customHeight="1">
      <c r="B33" s="8" t="s">
        <v>167</v>
      </c>
      <c r="C33" s="30">
        <v>1</v>
      </c>
      <c r="D33" s="30">
        <v>2</v>
      </c>
      <c r="E33" s="30">
        <v>1</v>
      </c>
      <c r="F33" s="6">
        <f t="shared" si="1"/>
        <v>4</v>
      </c>
    </row>
    <row r="34" spans="2:6" ht="20.100000000000001" customHeight="1">
      <c r="B34" s="9" t="s">
        <v>168</v>
      </c>
      <c r="C34" s="31">
        <v>0</v>
      </c>
      <c r="D34" s="31">
        <v>1</v>
      </c>
      <c r="E34" s="31">
        <v>1</v>
      </c>
      <c r="F34" s="1">
        <f t="shared" si="1"/>
        <v>2</v>
      </c>
    </row>
    <row r="35" spans="2:6" ht="20.100000000000001" customHeight="1">
      <c r="B35" s="8" t="s">
        <v>169</v>
      </c>
      <c r="C35" s="30">
        <v>2</v>
      </c>
      <c r="D35" s="30">
        <v>6</v>
      </c>
      <c r="E35" s="30">
        <v>6</v>
      </c>
      <c r="F35" s="6">
        <f t="shared" si="1"/>
        <v>14</v>
      </c>
    </row>
    <row r="36" spans="2:6" ht="20.100000000000001" customHeight="1">
      <c r="B36" s="9" t="s">
        <v>46</v>
      </c>
      <c r="C36" s="31">
        <v>3</v>
      </c>
      <c r="D36" s="31">
        <v>0</v>
      </c>
      <c r="E36" s="31">
        <v>4</v>
      </c>
      <c r="F36" s="1">
        <f t="shared" si="1"/>
        <v>7</v>
      </c>
    </row>
    <row r="37" spans="2:6" ht="20.100000000000001" customHeight="1">
      <c r="B37" s="8" t="s">
        <v>170</v>
      </c>
      <c r="C37" s="30">
        <v>1</v>
      </c>
      <c r="D37" s="30">
        <v>1</v>
      </c>
      <c r="E37" s="30">
        <v>0</v>
      </c>
      <c r="F37" s="6">
        <f t="shared" si="1"/>
        <v>2</v>
      </c>
    </row>
    <row r="38" spans="2:6" ht="20.100000000000001" customHeight="1">
      <c r="B38" s="15" t="s">
        <v>179</v>
      </c>
      <c r="C38" s="32">
        <v>0</v>
      </c>
      <c r="D38" s="32">
        <v>0</v>
      </c>
      <c r="E38" s="32">
        <v>3</v>
      </c>
      <c r="F38">
        <f t="shared" si="1"/>
        <v>3</v>
      </c>
    </row>
    <row r="39" spans="2:6" ht="20.100000000000001" customHeight="1">
      <c r="B39" s="8" t="s">
        <v>171</v>
      </c>
      <c r="C39" s="30">
        <v>1</v>
      </c>
      <c r="D39" s="30">
        <v>0</v>
      </c>
      <c r="E39" s="30">
        <v>0</v>
      </c>
      <c r="F39" s="6">
        <f t="shared" si="1"/>
        <v>1</v>
      </c>
    </row>
    <row r="40" spans="2:6" ht="20.100000000000001" customHeight="1">
      <c r="B40" s="15" t="s">
        <v>29</v>
      </c>
      <c r="C40" s="16">
        <f>SUM(C23:C39)</f>
        <v>199</v>
      </c>
      <c r="D40" s="16">
        <f t="shared" ref="D40:F40" si="2">SUM(D23:D39)</f>
        <v>179</v>
      </c>
      <c r="E40" s="16">
        <f t="shared" si="2"/>
        <v>211</v>
      </c>
      <c r="F40" s="16">
        <f t="shared" si="2"/>
        <v>589</v>
      </c>
    </row>
    <row r="41" spans="2:6" ht="15" customHeight="1">
      <c r="C41" s="33"/>
      <c r="D41" s="33"/>
      <c r="E41" s="33"/>
      <c r="F41" s="16"/>
    </row>
    <row r="42" spans="2:6" ht="15" customHeight="1">
      <c r="C42" s="33"/>
      <c r="D42" s="33"/>
      <c r="E42" s="33"/>
      <c r="F42" s="16"/>
    </row>
    <row r="43" spans="2:6" ht="15" customHeight="1">
      <c r="B43" s="29"/>
    </row>
    <row r="44" spans="2:6" ht="15" customHeight="1"/>
    <row r="45" spans="2:6">
      <c r="F45" s="51" t="s">
        <v>232</v>
      </c>
    </row>
    <row r="47" spans="2:6" ht="24.95" customHeight="1">
      <c r="B47" s="69" t="s">
        <v>51</v>
      </c>
      <c r="C47" s="69"/>
      <c r="D47" s="69"/>
      <c r="E47" s="69"/>
      <c r="F47" s="69"/>
    </row>
    <row r="48" spans="2:6" ht="30" customHeight="1">
      <c r="B48" s="4"/>
      <c r="C48" s="27" t="s">
        <v>172</v>
      </c>
      <c r="D48" s="27" t="s">
        <v>173</v>
      </c>
      <c r="E48" s="27" t="s">
        <v>174</v>
      </c>
      <c r="F48" s="17" t="s">
        <v>11</v>
      </c>
    </row>
    <row r="49" spans="2:6" ht="20.100000000000001" customHeight="1">
      <c r="B49" s="8" t="s">
        <v>52</v>
      </c>
      <c r="C49" s="30">
        <v>114</v>
      </c>
      <c r="D49" s="30">
        <v>130</v>
      </c>
      <c r="E49" s="30">
        <v>162</v>
      </c>
      <c r="F49" s="6">
        <f>SUM(C49:E49)</f>
        <v>406</v>
      </c>
    </row>
    <row r="50" spans="2:6" ht="20.100000000000001" customHeight="1">
      <c r="B50" s="9" t="s">
        <v>53</v>
      </c>
      <c r="C50" s="3">
        <v>6</v>
      </c>
      <c r="D50" s="3">
        <v>5</v>
      </c>
      <c r="E50" s="3">
        <v>6</v>
      </c>
      <c r="F50" s="1">
        <f t="shared" ref="F50:F56" si="3">SUM(C50:E50)</f>
        <v>17</v>
      </c>
    </row>
    <row r="51" spans="2:6" ht="20.100000000000001" customHeight="1">
      <c r="B51" s="8" t="s">
        <v>54</v>
      </c>
      <c r="C51" s="30">
        <v>43</v>
      </c>
      <c r="D51" s="30">
        <v>47</v>
      </c>
      <c r="E51" s="30">
        <v>72</v>
      </c>
      <c r="F51" s="6">
        <f t="shared" si="3"/>
        <v>162</v>
      </c>
    </row>
    <row r="52" spans="2:6" ht="20.100000000000001" customHeight="1">
      <c r="B52" s="9" t="s">
        <v>33</v>
      </c>
      <c r="C52" s="3">
        <v>16</v>
      </c>
      <c r="D52" s="3">
        <v>18</v>
      </c>
      <c r="E52" s="3">
        <v>19</v>
      </c>
      <c r="F52" s="1">
        <f t="shared" si="3"/>
        <v>53</v>
      </c>
    </row>
    <row r="53" spans="2:6" ht="20.100000000000001" customHeight="1">
      <c r="B53" s="8" t="s">
        <v>193</v>
      </c>
      <c r="C53" s="30">
        <v>3</v>
      </c>
      <c r="D53" s="30">
        <v>5</v>
      </c>
      <c r="E53" s="30">
        <v>2</v>
      </c>
      <c r="F53" s="6">
        <f t="shared" si="3"/>
        <v>10</v>
      </c>
    </row>
    <row r="54" spans="2:6" ht="20.100000000000001" customHeight="1">
      <c r="B54" s="9" t="s">
        <v>194</v>
      </c>
      <c r="C54" s="3">
        <v>0</v>
      </c>
      <c r="D54" s="3">
        <v>0</v>
      </c>
      <c r="E54" s="3">
        <v>0</v>
      </c>
      <c r="F54" s="1">
        <f t="shared" si="3"/>
        <v>0</v>
      </c>
    </row>
    <row r="55" spans="2:6" ht="20.100000000000001" customHeight="1">
      <c r="B55" s="8" t="s">
        <v>55</v>
      </c>
      <c r="C55" s="30">
        <v>0</v>
      </c>
      <c r="D55" s="30">
        <v>5</v>
      </c>
      <c r="E55" s="30">
        <v>0</v>
      </c>
      <c r="F55" s="6">
        <f t="shared" si="3"/>
        <v>5</v>
      </c>
    </row>
    <row r="56" spans="2:6" ht="20.100000000000001" customHeight="1">
      <c r="B56" s="15" t="s">
        <v>29</v>
      </c>
      <c r="C56" s="39">
        <f>SUM(C49:C55)</f>
        <v>182</v>
      </c>
      <c r="D56" s="39">
        <f t="shared" ref="D56:E56" si="4">SUM(D49:D55)</f>
        <v>210</v>
      </c>
      <c r="E56" s="39">
        <f t="shared" si="4"/>
        <v>261</v>
      </c>
      <c r="F56" s="39">
        <f t="shared" si="3"/>
        <v>653</v>
      </c>
    </row>
    <row r="58" spans="2:6">
      <c r="B58" s="29"/>
    </row>
  </sheetData>
  <mergeCells count="3">
    <mergeCell ref="B11:F11"/>
    <mergeCell ref="B21:F21"/>
    <mergeCell ref="B47:F47"/>
  </mergeCells>
  <hyperlinks>
    <hyperlink ref="B1" location="Índice!A1" display="Índic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1"/>
  <sheetViews>
    <sheetView showGridLines="0" zoomScaleNormal="100" workbookViewId="0"/>
  </sheetViews>
  <sheetFormatPr baseColWidth="10" defaultRowHeight="15"/>
  <cols>
    <col min="2" max="2" width="48.28515625" customWidth="1"/>
    <col min="3" max="6" width="20.7109375" customWidth="1"/>
  </cols>
  <sheetData>
    <row r="1" spans="2:8">
      <c r="B1" s="48" t="s">
        <v>203</v>
      </c>
    </row>
    <row r="2" spans="2:8" ht="18">
      <c r="B2" s="54" t="s">
        <v>314</v>
      </c>
    </row>
    <row r="3" spans="2:8">
      <c r="B3" s="53" t="s">
        <v>218</v>
      </c>
    </row>
    <row r="4" spans="2:8">
      <c r="B4" s="53" t="s">
        <v>208</v>
      </c>
    </row>
    <row r="6" spans="2:8" ht="18">
      <c r="B6" s="22" t="s">
        <v>201</v>
      </c>
    </row>
    <row r="7" spans="2:8" ht="15" customHeight="1">
      <c r="B7" s="22"/>
    </row>
    <row r="8" spans="2:8" ht="15" customHeight="1">
      <c r="B8" s="46"/>
    </row>
    <row r="9" spans="2:8">
      <c r="F9" s="51" t="s">
        <v>229</v>
      </c>
    </row>
    <row r="11" spans="2:8" ht="24.95" customHeight="1">
      <c r="B11" s="69" t="s">
        <v>35</v>
      </c>
      <c r="C11" s="69"/>
      <c r="D11" s="69"/>
      <c r="E11" s="69"/>
      <c r="F11" s="69"/>
    </row>
    <row r="12" spans="2:8" ht="39.950000000000003" customHeight="1">
      <c r="B12" s="4"/>
      <c r="C12" s="10" t="s">
        <v>0</v>
      </c>
      <c r="D12" s="10" t="s">
        <v>1</v>
      </c>
      <c r="E12" s="10" t="s">
        <v>2</v>
      </c>
      <c r="F12" s="10" t="s">
        <v>11</v>
      </c>
    </row>
    <row r="13" spans="2:8" ht="20.100000000000001" customHeight="1">
      <c r="B13" s="8" t="s">
        <v>6</v>
      </c>
      <c r="C13" s="6">
        <f>+F28</f>
        <v>429</v>
      </c>
      <c r="D13" s="6">
        <f>+F29</f>
        <v>432</v>
      </c>
      <c r="E13" s="6">
        <f>+F30</f>
        <v>433</v>
      </c>
      <c r="F13" s="6">
        <f t="shared" ref="F13:F18" si="0">SUM(C13:E13)</f>
        <v>1294</v>
      </c>
      <c r="H13" s="34"/>
    </row>
    <row r="14" spans="2:8" ht="20.100000000000001" customHeight="1">
      <c r="B14" s="9" t="s">
        <v>190</v>
      </c>
      <c r="C14" s="1">
        <f>+F39</f>
        <v>348</v>
      </c>
      <c r="D14" s="1">
        <f>+F40</f>
        <v>363</v>
      </c>
      <c r="E14" s="1">
        <f>+F41</f>
        <v>411</v>
      </c>
      <c r="F14" s="1">
        <f t="shared" si="0"/>
        <v>1122</v>
      </c>
      <c r="H14" s="26"/>
    </row>
    <row r="15" spans="2:8" ht="20.100000000000001" customHeight="1">
      <c r="B15" s="8" t="s">
        <v>177</v>
      </c>
      <c r="C15" s="6">
        <v>89</v>
      </c>
      <c r="D15" s="6">
        <v>70</v>
      </c>
      <c r="E15" s="6">
        <v>77</v>
      </c>
      <c r="F15" s="6">
        <f t="shared" si="0"/>
        <v>236</v>
      </c>
      <c r="H15" s="26"/>
    </row>
    <row r="16" spans="2:8" ht="20.100000000000001" customHeight="1">
      <c r="B16" s="9" t="s">
        <v>175</v>
      </c>
      <c r="C16" s="1">
        <f>+F50</f>
        <v>2258</v>
      </c>
      <c r="D16" s="1">
        <f>+F51</f>
        <v>2293</v>
      </c>
      <c r="E16" s="1">
        <f>+F52</f>
        <v>2286</v>
      </c>
      <c r="F16" s="1">
        <f t="shared" si="0"/>
        <v>6837</v>
      </c>
      <c r="H16" s="26"/>
    </row>
    <row r="17" spans="2:8" ht="20.100000000000001" customHeight="1">
      <c r="B17" s="8" t="s">
        <v>9</v>
      </c>
      <c r="C17" s="6">
        <f>+F62</f>
        <v>7121</v>
      </c>
      <c r="D17" s="6">
        <f>+F63</f>
        <v>6648</v>
      </c>
      <c r="E17" s="6">
        <f>+F64</f>
        <v>6482</v>
      </c>
      <c r="F17" s="6">
        <f t="shared" si="0"/>
        <v>20251</v>
      </c>
      <c r="H17" s="26"/>
    </row>
    <row r="18" spans="2:8" ht="20.100000000000001" customHeight="1">
      <c r="B18" s="9" t="s">
        <v>10</v>
      </c>
      <c r="C18" s="1">
        <f>+F73</f>
        <v>411</v>
      </c>
      <c r="D18" s="1">
        <f>+F74</f>
        <v>471</v>
      </c>
      <c r="E18" s="1">
        <f>+F75</f>
        <v>414</v>
      </c>
      <c r="F18" s="1">
        <f t="shared" si="0"/>
        <v>1296</v>
      </c>
      <c r="H18" s="26"/>
    </row>
    <row r="19" spans="2:8">
      <c r="B19" s="29" t="s">
        <v>295</v>
      </c>
      <c r="H19" s="26"/>
    </row>
    <row r="20" spans="2:8">
      <c r="B20" s="29"/>
      <c r="H20" s="26"/>
    </row>
    <row r="21" spans="2:8">
      <c r="B21" s="29"/>
      <c r="H21" s="26"/>
    </row>
    <row r="22" spans="2:8">
      <c r="B22" s="29"/>
      <c r="H22" s="26"/>
    </row>
    <row r="23" spans="2:8">
      <c r="B23" s="29"/>
      <c r="H23" s="26"/>
    </row>
    <row r="24" spans="2:8">
      <c r="B24" s="29"/>
      <c r="F24" s="51" t="s">
        <v>274</v>
      </c>
    </row>
    <row r="26" spans="2:8" s="3" customFormat="1" ht="24.95" customHeight="1">
      <c r="B26" s="69" t="s">
        <v>6</v>
      </c>
      <c r="C26" s="69"/>
      <c r="D26" s="69"/>
      <c r="E26" s="69"/>
      <c r="F26" s="69"/>
    </row>
    <row r="27" spans="2:8" s="3" customFormat="1" ht="50.1" customHeight="1">
      <c r="B27" s="27" t="s">
        <v>35</v>
      </c>
      <c r="C27" s="27" t="s">
        <v>172</v>
      </c>
      <c r="D27" s="27" t="s">
        <v>173</v>
      </c>
      <c r="E27" s="27" t="s">
        <v>174</v>
      </c>
      <c r="F27" s="27" t="s">
        <v>11</v>
      </c>
    </row>
    <row r="28" spans="2:8" s="3" customFormat="1" ht="20.100000000000001" customHeight="1">
      <c r="B28" s="8" t="s">
        <v>0</v>
      </c>
      <c r="C28" s="6">
        <v>137</v>
      </c>
      <c r="D28" s="6">
        <v>149</v>
      </c>
      <c r="E28" s="6">
        <v>143</v>
      </c>
      <c r="F28" s="6">
        <f>SUM(C28:E28)</f>
        <v>429</v>
      </c>
      <c r="H28" s="14"/>
    </row>
    <row r="29" spans="2:8" s="3" customFormat="1" ht="20.100000000000001" customHeight="1">
      <c r="B29" s="9" t="s">
        <v>1</v>
      </c>
      <c r="C29" s="1">
        <v>140</v>
      </c>
      <c r="D29" s="1">
        <v>146</v>
      </c>
      <c r="E29" s="1">
        <v>146</v>
      </c>
      <c r="F29" s="1">
        <f>SUM(C29:E29)</f>
        <v>432</v>
      </c>
      <c r="H29" s="14"/>
    </row>
    <row r="30" spans="2:8" s="3" customFormat="1" ht="20.100000000000001" customHeight="1">
      <c r="B30" s="8" t="s">
        <v>2</v>
      </c>
      <c r="C30" s="6">
        <v>139</v>
      </c>
      <c r="D30" s="6">
        <v>148</v>
      </c>
      <c r="E30" s="6">
        <v>146</v>
      </c>
      <c r="F30" s="6">
        <f>SUM(C30:E30)</f>
        <v>433</v>
      </c>
      <c r="H30" s="14"/>
    </row>
    <row r="35" spans="2:8">
      <c r="F35" s="51" t="s">
        <v>275</v>
      </c>
    </row>
    <row r="37" spans="2:8" s="3" customFormat="1" ht="24.95" customHeight="1">
      <c r="B37" s="69" t="s">
        <v>190</v>
      </c>
      <c r="C37" s="69"/>
      <c r="D37" s="69"/>
      <c r="E37" s="69"/>
      <c r="F37" s="69"/>
    </row>
    <row r="38" spans="2:8" s="3" customFormat="1" ht="50.1" customHeight="1">
      <c r="B38" s="27" t="s">
        <v>35</v>
      </c>
      <c r="C38" s="27" t="s">
        <v>172</v>
      </c>
      <c r="D38" s="27" t="s">
        <v>173</v>
      </c>
      <c r="E38" s="27" t="s">
        <v>174</v>
      </c>
      <c r="F38" s="27" t="s">
        <v>11</v>
      </c>
    </row>
    <row r="39" spans="2:8" s="3" customFormat="1" ht="20.100000000000001" customHeight="1">
      <c r="B39" s="8" t="s">
        <v>0</v>
      </c>
      <c r="C39" s="6">
        <v>92</v>
      </c>
      <c r="D39" s="6">
        <v>126</v>
      </c>
      <c r="E39" s="6">
        <v>130</v>
      </c>
      <c r="F39" s="6">
        <f>SUM(C39:E39)</f>
        <v>348</v>
      </c>
      <c r="H39" s="14"/>
    </row>
    <row r="40" spans="2:8" s="3" customFormat="1" ht="20.100000000000001" customHeight="1">
      <c r="B40" s="9" t="s">
        <v>1</v>
      </c>
      <c r="C40" s="1">
        <v>104</v>
      </c>
      <c r="D40" s="1">
        <v>112</v>
      </c>
      <c r="E40" s="1">
        <v>147</v>
      </c>
      <c r="F40" s="1">
        <f>SUM(C40:E40)</f>
        <v>363</v>
      </c>
      <c r="H40" s="14"/>
    </row>
    <row r="41" spans="2:8" s="3" customFormat="1" ht="20.100000000000001" customHeight="1">
      <c r="B41" s="8" t="s">
        <v>2</v>
      </c>
      <c r="C41" s="6">
        <v>115</v>
      </c>
      <c r="D41" s="6">
        <v>135</v>
      </c>
      <c r="E41" s="6">
        <v>161</v>
      </c>
      <c r="F41" s="6">
        <f>SUM(C41:E41)</f>
        <v>411</v>
      </c>
      <c r="H41" s="14"/>
    </row>
    <row r="42" spans="2:8" s="3" customFormat="1" ht="15" customHeight="1">
      <c r="B42" s="15"/>
      <c r="C42" s="21"/>
      <c r="D42" s="21"/>
      <c r="E42" s="21"/>
      <c r="F42" s="21"/>
      <c r="H42" s="14"/>
    </row>
    <row r="43" spans="2:8" s="3" customFormat="1" ht="15" customHeight="1">
      <c r="B43" s="15"/>
      <c r="C43" s="21"/>
      <c r="D43" s="21"/>
      <c r="E43" s="21"/>
      <c r="F43" s="21"/>
      <c r="H43" s="14"/>
    </row>
    <row r="44" spans="2:8" s="3" customFormat="1" ht="15" customHeight="1">
      <c r="B44" s="15"/>
      <c r="C44" s="21"/>
      <c r="D44" s="21"/>
      <c r="E44" s="21"/>
      <c r="F44" s="21"/>
      <c r="H44" s="14"/>
    </row>
    <row r="45" spans="2:8" s="3" customFormat="1" ht="15" customHeight="1">
      <c r="B45" s="15"/>
      <c r="C45" s="21"/>
      <c r="D45" s="21"/>
      <c r="E45" s="21"/>
      <c r="F45" s="21"/>
      <c r="H45" s="14"/>
    </row>
    <row r="46" spans="2:8">
      <c r="F46" s="51" t="s">
        <v>276</v>
      </c>
    </row>
    <row r="48" spans="2:8" s="3" customFormat="1" ht="24.95" customHeight="1">
      <c r="B48" s="69" t="s">
        <v>176</v>
      </c>
      <c r="C48" s="69"/>
      <c r="D48" s="69"/>
      <c r="E48" s="69"/>
      <c r="F48" s="69"/>
    </row>
    <row r="49" spans="2:8" s="3" customFormat="1" ht="50.1" customHeight="1">
      <c r="B49" s="27" t="s">
        <v>35</v>
      </c>
      <c r="C49" s="27" t="s">
        <v>172</v>
      </c>
      <c r="D49" s="27" t="s">
        <v>173</v>
      </c>
      <c r="E49" s="27" t="s">
        <v>174</v>
      </c>
      <c r="F49" s="27" t="s">
        <v>11</v>
      </c>
    </row>
    <row r="50" spans="2:8" s="3" customFormat="1" ht="20.100000000000001" customHeight="1">
      <c r="B50" s="8" t="s">
        <v>0</v>
      </c>
      <c r="C50" s="6">
        <v>1183</v>
      </c>
      <c r="D50" s="6">
        <v>1824</v>
      </c>
      <c r="E50" s="6">
        <v>2258</v>
      </c>
      <c r="F50" s="6">
        <f>+E50</f>
        <v>2258</v>
      </c>
      <c r="H50" s="14"/>
    </row>
    <row r="51" spans="2:8" s="3" customFormat="1" ht="20.100000000000001" customHeight="1">
      <c r="B51" s="9" t="s">
        <v>1</v>
      </c>
      <c r="C51" s="1">
        <v>1205</v>
      </c>
      <c r="D51" s="1">
        <v>1880</v>
      </c>
      <c r="E51" s="1">
        <v>2293</v>
      </c>
      <c r="F51" s="1">
        <f>+E51</f>
        <v>2293</v>
      </c>
      <c r="H51" s="14"/>
    </row>
    <row r="52" spans="2:8" s="3" customFormat="1" ht="20.100000000000001" customHeight="1">
      <c r="B52" s="8" t="s">
        <v>2</v>
      </c>
      <c r="C52" s="6">
        <v>1137</v>
      </c>
      <c r="D52" s="6">
        <v>1845</v>
      </c>
      <c r="E52" s="6">
        <v>2286</v>
      </c>
      <c r="F52" s="6">
        <f>+E52</f>
        <v>2286</v>
      </c>
      <c r="H52" s="14"/>
    </row>
    <row r="53" spans="2:8" s="3" customFormat="1" ht="14.25">
      <c r="B53" s="29" t="s">
        <v>296</v>
      </c>
    </row>
    <row r="54" spans="2:8" s="3" customFormat="1" ht="14.25">
      <c r="B54" s="29"/>
    </row>
    <row r="55" spans="2:8" s="3" customFormat="1" ht="14.25">
      <c r="B55" s="29"/>
    </row>
    <row r="56" spans="2:8" s="3" customFormat="1" ht="14.25">
      <c r="B56" s="29"/>
    </row>
    <row r="57" spans="2:8" s="3" customFormat="1" ht="14.25">
      <c r="B57" s="29"/>
    </row>
    <row r="58" spans="2:8" s="3" customFormat="1" ht="14.25">
      <c r="F58" s="51" t="s">
        <v>277</v>
      </c>
    </row>
    <row r="59" spans="2:8" s="3" customFormat="1" ht="14.25"/>
    <row r="60" spans="2:8" s="3" customFormat="1" ht="24.95" customHeight="1">
      <c r="B60" s="69" t="s">
        <v>9</v>
      </c>
      <c r="C60" s="69"/>
      <c r="D60" s="69"/>
      <c r="E60" s="69"/>
      <c r="F60" s="69"/>
    </row>
    <row r="61" spans="2:8" s="3" customFormat="1" ht="50.1" customHeight="1">
      <c r="B61" s="27" t="s">
        <v>35</v>
      </c>
      <c r="C61" s="27" t="s">
        <v>172</v>
      </c>
      <c r="D61" s="27" t="s">
        <v>173</v>
      </c>
      <c r="E61" s="27" t="s">
        <v>174</v>
      </c>
      <c r="F61" s="27" t="s">
        <v>11</v>
      </c>
    </row>
    <row r="62" spans="2:8" s="3" customFormat="1" ht="20.100000000000001" customHeight="1">
      <c r="B62" s="8" t="s">
        <v>0</v>
      </c>
      <c r="C62" s="6">
        <v>2127</v>
      </c>
      <c r="D62" s="6">
        <v>2284</v>
      </c>
      <c r="E62" s="6">
        <v>2710</v>
      </c>
      <c r="F62" s="6">
        <f>SUM(C62:E62)</f>
        <v>7121</v>
      </c>
      <c r="H62" s="14"/>
    </row>
    <row r="63" spans="2:8" s="3" customFormat="1" ht="20.100000000000001" customHeight="1">
      <c r="B63" s="9" t="s">
        <v>1</v>
      </c>
      <c r="C63" s="1">
        <v>2072</v>
      </c>
      <c r="D63" s="1">
        <v>2217</v>
      </c>
      <c r="E63" s="1">
        <v>2359</v>
      </c>
      <c r="F63" s="1">
        <f>SUM(C63:E63)</f>
        <v>6648</v>
      </c>
      <c r="H63" s="14"/>
    </row>
    <row r="64" spans="2:8" s="3" customFormat="1" ht="20.100000000000001" customHeight="1">
      <c r="B64" s="8" t="s">
        <v>2</v>
      </c>
      <c r="C64" s="6">
        <v>2058</v>
      </c>
      <c r="D64" s="6">
        <v>2111</v>
      </c>
      <c r="E64" s="6">
        <v>2313</v>
      </c>
      <c r="F64" s="6">
        <f>SUM(C64:E64)</f>
        <v>6482</v>
      </c>
      <c r="H64" s="14"/>
    </row>
    <row r="65" spans="2:8" s="3" customFormat="1" ht="14.25"/>
    <row r="66" spans="2:8" s="3" customFormat="1" ht="14.25"/>
    <row r="67" spans="2:8" s="3" customFormat="1" ht="14.25"/>
    <row r="68" spans="2:8" s="3" customFormat="1" ht="14.25"/>
    <row r="69" spans="2:8" s="3" customFormat="1" ht="14.25">
      <c r="F69" s="51" t="s">
        <v>277</v>
      </c>
    </row>
    <row r="70" spans="2:8" s="3" customFormat="1" ht="14.25"/>
    <row r="71" spans="2:8" s="3" customFormat="1" ht="24.95" customHeight="1">
      <c r="B71" s="69" t="s">
        <v>191</v>
      </c>
      <c r="C71" s="69"/>
      <c r="D71" s="69"/>
      <c r="E71" s="69"/>
      <c r="F71" s="69"/>
    </row>
    <row r="72" spans="2:8" s="3" customFormat="1" ht="50.1" customHeight="1">
      <c r="B72" s="27" t="s">
        <v>35</v>
      </c>
      <c r="C72" s="27" t="s">
        <v>172</v>
      </c>
      <c r="D72" s="27" t="s">
        <v>173</v>
      </c>
      <c r="E72" s="27" t="s">
        <v>174</v>
      </c>
      <c r="F72" s="27" t="s">
        <v>11</v>
      </c>
    </row>
    <row r="73" spans="2:8" s="3" customFormat="1" ht="20.100000000000001" customHeight="1">
      <c r="B73" s="8" t="s">
        <v>0</v>
      </c>
      <c r="C73" s="6">
        <v>116</v>
      </c>
      <c r="D73" s="6">
        <v>142</v>
      </c>
      <c r="E73" s="6">
        <v>153</v>
      </c>
      <c r="F73" s="6">
        <f>SUM(C73:E73)</f>
        <v>411</v>
      </c>
      <c r="H73" s="14"/>
    </row>
    <row r="74" spans="2:8" s="3" customFormat="1" ht="20.100000000000001" customHeight="1">
      <c r="B74" s="9" t="s">
        <v>1</v>
      </c>
      <c r="C74" s="1">
        <v>153</v>
      </c>
      <c r="D74" s="1">
        <v>169</v>
      </c>
      <c r="E74" s="1">
        <v>149</v>
      </c>
      <c r="F74" s="1">
        <f>SUM(C74:E74)</f>
        <v>471</v>
      </c>
      <c r="H74" s="14"/>
    </row>
    <row r="75" spans="2:8" s="3" customFormat="1" ht="20.100000000000001" customHeight="1">
      <c r="B75" s="8" t="s">
        <v>2</v>
      </c>
      <c r="C75" s="6">
        <v>111</v>
      </c>
      <c r="D75" s="6">
        <v>138</v>
      </c>
      <c r="E75" s="6">
        <v>165</v>
      </c>
      <c r="F75" s="6">
        <f>SUM(C75:E75)</f>
        <v>414</v>
      </c>
      <c r="H75" s="14"/>
    </row>
    <row r="80" spans="2:8">
      <c r="B80" s="29"/>
      <c r="F80" s="51" t="s">
        <v>278</v>
      </c>
    </row>
    <row r="82" spans="2:7" s="3" customFormat="1" ht="24.95" customHeight="1">
      <c r="B82" s="69" t="s">
        <v>182</v>
      </c>
      <c r="C82" s="69"/>
      <c r="D82" s="69"/>
      <c r="E82" s="69"/>
      <c r="F82" s="69"/>
    </row>
    <row r="83" spans="2:7" s="3" customFormat="1" ht="50.1" customHeight="1">
      <c r="B83" s="28" t="s">
        <v>19</v>
      </c>
      <c r="C83" s="28" t="s">
        <v>172</v>
      </c>
      <c r="D83" s="28" t="s">
        <v>173</v>
      </c>
      <c r="E83" s="28" t="s">
        <v>174</v>
      </c>
      <c r="F83" s="28" t="s">
        <v>11</v>
      </c>
    </row>
    <row r="84" spans="2:7" s="3" customFormat="1" ht="20.100000000000001" customHeight="1">
      <c r="B84" s="18" t="s">
        <v>183</v>
      </c>
      <c r="C84" s="6">
        <v>2</v>
      </c>
      <c r="D84" s="6">
        <v>0</v>
      </c>
      <c r="E84" s="6">
        <v>2</v>
      </c>
      <c r="F84" s="6">
        <f>SUM(C84:E84)</f>
        <v>4</v>
      </c>
      <c r="G84" s="26"/>
    </row>
    <row r="85" spans="2:7" s="3" customFormat="1" ht="20.100000000000001" customHeight="1">
      <c r="B85" s="19" t="s">
        <v>184</v>
      </c>
      <c r="C85" s="2">
        <v>57</v>
      </c>
      <c r="D85" s="2">
        <v>62</v>
      </c>
      <c r="E85" s="2">
        <v>40</v>
      </c>
      <c r="F85" s="1">
        <f t="shared" ref="F85:F89" si="1">SUM(C85:E85)</f>
        <v>159</v>
      </c>
      <c r="G85" s="26"/>
    </row>
    <row r="86" spans="2:7" s="3" customFormat="1" ht="20.100000000000001" customHeight="1">
      <c r="B86" s="18" t="s">
        <v>185</v>
      </c>
      <c r="C86" s="6">
        <v>158</v>
      </c>
      <c r="D86" s="6">
        <v>185</v>
      </c>
      <c r="E86" s="6">
        <v>195</v>
      </c>
      <c r="F86" s="6">
        <f t="shared" si="1"/>
        <v>538</v>
      </c>
      <c r="G86" s="26"/>
    </row>
    <row r="87" spans="2:7" s="3" customFormat="1" ht="20.100000000000001" customHeight="1">
      <c r="B87" s="19" t="s">
        <v>16</v>
      </c>
      <c r="C87" s="2">
        <v>20</v>
      </c>
      <c r="D87" s="2">
        <v>30</v>
      </c>
      <c r="E87" s="2">
        <v>22</v>
      </c>
      <c r="F87" s="1">
        <f t="shared" si="1"/>
        <v>72</v>
      </c>
      <c r="G87"/>
    </row>
    <row r="88" spans="2:7" s="3" customFormat="1" ht="20.100000000000001" customHeight="1">
      <c r="B88" s="18" t="s">
        <v>186</v>
      </c>
      <c r="C88" s="6">
        <v>0</v>
      </c>
      <c r="D88" s="6">
        <v>1</v>
      </c>
      <c r="E88" s="6">
        <v>1</v>
      </c>
      <c r="F88" s="6">
        <f t="shared" si="1"/>
        <v>2</v>
      </c>
      <c r="G88" s="26"/>
    </row>
    <row r="89" spans="2:7" s="3" customFormat="1" ht="20.100000000000001" customHeight="1">
      <c r="B89" s="19" t="s">
        <v>187</v>
      </c>
      <c r="C89" s="2">
        <v>179</v>
      </c>
      <c r="D89" s="2">
        <v>165</v>
      </c>
      <c r="E89" s="2">
        <v>175</v>
      </c>
      <c r="F89" s="1">
        <f t="shared" si="1"/>
        <v>519</v>
      </c>
    </row>
    <row r="90" spans="2:7" s="3" customFormat="1" ht="20.100000000000001" customHeight="1">
      <c r="B90" s="18" t="s">
        <v>29</v>
      </c>
      <c r="C90" s="12">
        <f>SUM(C84:C89)</f>
        <v>416</v>
      </c>
      <c r="D90" s="12">
        <f>SUM(D84:D89)</f>
        <v>443</v>
      </c>
      <c r="E90" s="12">
        <f>SUM(E84:E89)</f>
        <v>435</v>
      </c>
      <c r="F90" s="12">
        <f>SUM(F84:F89)</f>
        <v>1294</v>
      </c>
    </row>
    <row r="91" spans="2:7" s="3" customFormat="1" ht="14.25"/>
    <row r="92" spans="2:7" s="3" customFormat="1" ht="14.25">
      <c r="B92" s="29"/>
    </row>
    <row r="95" spans="2:7">
      <c r="F95" s="51" t="s">
        <v>279</v>
      </c>
    </row>
    <row r="97" spans="2:9" ht="24.95" customHeight="1">
      <c r="B97" s="69" t="s">
        <v>195</v>
      </c>
      <c r="C97" s="69"/>
      <c r="D97" s="69"/>
      <c r="E97" s="69"/>
      <c r="F97" s="69"/>
    </row>
    <row r="98" spans="2:9" ht="39.950000000000003" customHeight="1">
      <c r="B98" s="10" t="s">
        <v>20</v>
      </c>
      <c r="C98" s="10" t="s">
        <v>0</v>
      </c>
      <c r="D98" s="10" t="s">
        <v>1</v>
      </c>
      <c r="E98" s="10" t="s">
        <v>2</v>
      </c>
      <c r="F98" s="10" t="s">
        <v>11</v>
      </c>
    </row>
    <row r="99" spans="2:9" ht="20.100000000000001" customHeight="1">
      <c r="B99" s="8" t="s">
        <v>21</v>
      </c>
      <c r="C99" s="6">
        <v>177</v>
      </c>
      <c r="D99" s="6">
        <v>188</v>
      </c>
      <c r="E99" s="6">
        <v>160</v>
      </c>
      <c r="F99" s="6">
        <f t="shared" ref="F99:F109" si="2">SUM(C99:E99)</f>
        <v>525</v>
      </c>
    </row>
    <row r="100" spans="2:9" ht="20.100000000000001" customHeight="1">
      <c r="B100" s="9" t="s">
        <v>177</v>
      </c>
      <c r="C100" s="1">
        <v>89</v>
      </c>
      <c r="D100" s="1">
        <v>70</v>
      </c>
      <c r="E100" s="1">
        <v>77</v>
      </c>
      <c r="F100" s="1">
        <f t="shared" si="2"/>
        <v>236</v>
      </c>
    </row>
    <row r="101" spans="2:9" ht="20.100000000000001" customHeight="1">
      <c r="B101" s="8" t="s">
        <v>22</v>
      </c>
      <c r="C101" s="6">
        <v>0</v>
      </c>
      <c r="D101" s="6">
        <v>0</v>
      </c>
      <c r="E101" s="6">
        <v>1</v>
      </c>
      <c r="F101" s="6">
        <f t="shared" si="2"/>
        <v>1</v>
      </c>
    </row>
    <row r="102" spans="2:9" ht="20.100000000000001" customHeight="1">
      <c r="B102" s="9" t="s">
        <v>23</v>
      </c>
      <c r="C102" s="1">
        <v>20</v>
      </c>
      <c r="D102" s="1">
        <v>19</v>
      </c>
      <c r="E102" s="1">
        <v>29</v>
      </c>
      <c r="F102" s="1">
        <f t="shared" si="2"/>
        <v>68</v>
      </c>
    </row>
    <row r="103" spans="2:9" ht="20.100000000000001" customHeight="1">
      <c r="B103" s="8" t="s">
        <v>24</v>
      </c>
      <c r="C103" s="6">
        <v>21</v>
      </c>
      <c r="D103" s="6">
        <v>27</v>
      </c>
      <c r="E103" s="6">
        <v>26</v>
      </c>
      <c r="F103" s="6">
        <f t="shared" si="2"/>
        <v>74</v>
      </c>
    </row>
    <row r="104" spans="2:9" ht="20.100000000000001" customHeight="1">
      <c r="B104" s="9" t="s">
        <v>25</v>
      </c>
      <c r="C104" s="1">
        <v>0</v>
      </c>
      <c r="D104" s="1">
        <v>3</v>
      </c>
      <c r="E104" s="1">
        <v>33</v>
      </c>
      <c r="F104" s="1">
        <f t="shared" si="2"/>
        <v>36</v>
      </c>
    </row>
    <row r="105" spans="2:9" ht="20.100000000000001" customHeight="1">
      <c r="B105" s="8" t="s">
        <v>26</v>
      </c>
      <c r="C105" s="6">
        <v>0</v>
      </c>
      <c r="D105" s="6">
        <v>2</v>
      </c>
      <c r="E105" s="6">
        <v>1</v>
      </c>
      <c r="F105" s="6">
        <f t="shared" si="2"/>
        <v>3</v>
      </c>
    </row>
    <row r="106" spans="2:9" ht="20.100000000000001" customHeight="1">
      <c r="B106" s="9" t="s">
        <v>27</v>
      </c>
      <c r="C106" s="1">
        <v>11</v>
      </c>
      <c r="D106" s="1">
        <v>26</v>
      </c>
      <c r="E106" s="1">
        <v>3</v>
      </c>
      <c r="F106" s="1">
        <f t="shared" si="2"/>
        <v>40</v>
      </c>
      <c r="G106" s="26"/>
      <c r="H106" s="26"/>
      <c r="I106" s="26"/>
    </row>
    <row r="107" spans="2:9" ht="20.100000000000001" customHeight="1">
      <c r="B107" s="8" t="s">
        <v>28</v>
      </c>
      <c r="C107" s="6">
        <v>28</v>
      </c>
      <c r="D107" s="6">
        <v>27</v>
      </c>
      <c r="E107" s="6">
        <v>64</v>
      </c>
      <c r="F107" s="6">
        <f t="shared" si="2"/>
        <v>119</v>
      </c>
      <c r="G107" s="26"/>
      <c r="H107" s="26"/>
      <c r="I107" s="26"/>
    </row>
    <row r="108" spans="2:9" ht="20.100000000000001" customHeight="1">
      <c r="B108" s="9" t="s">
        <v>164</v>
      </c>
      <c r="C108" s="1">
        <v>0</v>
      </c>
      <c r="D108" s="1">
        <v>0</v>
      </c>
      <c r="E108" s="1">
        <v>1</v>
      </c>
      <c r="F108" s="1">
        <f t="shared" si="2"/>
        <v>1</v>
      </c>
      <c r="G108" s="21"/>
      <c r="H108" s="21"/>
      <c r="I108" s="21"/>
    </row>
    <row r="109" spans="2:9" ht="20.100000000000001" customHeight="1">
      <c r="B109" s="8" t="s">
        <v>36</v>
      </c>
      <c r="C109" s="6">
        <v>2</v>
      </c>
      <c r="D109" s="6">
        <v>1</v>
      </c>
      <c r="E109" s="6">
        <v>16</v>
      </c>
      <c r="F109" s="6">
        <f t="shared" si="2"/>
        <v>19</v>
      </c>
      <c r="G109" s="21"/>
      <c r="H109" s="21"/>
      <c r="I109" s="21"/>
    </row>
    <row r="110" spans="2:9" ht="20.100000000000001" customHeight="1">
      <c r="B110" s="15" t="s">
        <v>29</v>
      </c>
      <c r="C110" s="16">
        <f>SUM(C99:C109)</f>
        <v>348</v>
      </c>
      <c r="D110" s="16">
        <f t="shared" ref="D110:F110" si="3">SUM(D99:D109)</f>
        <v>363</v>
      </c>
      <c r="E110" s="16">
        <f t="shared" si="3"/>
        <v>411</v>
      </c>
      <c r="F110" s="16">
        <f t="shared" si="3"/>
        <v>1122</v>
      </c>
      <c r="G110" s="26"/>
      <c r="H110" s="26"/>
      <c r="I110" s="26"/>
    </row>
    <row r="111" spans="2:9">
      <c r="G111" s="26"/>
      <c r="H111" s="26"/>
      <c r="I111" s="26"/>
    </row>
  </sheetData>
  <mergeCells count="8">
    <mergeCell ref="B97:F97"/>
    <mergeCell ref="B11:F11"/>
    <mergeCell ref="B26:F26"/>
    <mergeCell ref="B37:F37"/>
    <mergeCell ref="B48:F48"/>
    <mergeCell ref="B60:F60"/>
    <mergeCell ref="B71:F71"/>
    <mergeCell ref="B82:F82"/>
  </mergeCells>
  <hyperlinks>
    <hyperlink ref="B1" location="Índice!A1" display="Índice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7"/>
  <sheetViews>
    <sheetView showGridLines="0" topLeftCell="A10" zoomScaleNormal="100" workbookViewId="0">
      <selection activeCell="C26" sqref="C26:E26"/>
    </sheetView>
  </sheetViews>
  <sheetFormatPr baseColWidth="10" defaultRowHeight="14.25"/>
  <cols>
    <col min="1" max="1" width="11.42578125" style="3"/>
    <col min="2" max="2" width="50.140625" style="3" customWidth="1"/>
    <col min="3" max="8" width="11.42578125" style="3"/>
    <col min="9" max="9" width="11.5703125" style="3" customWidth="1"/>
    <col min="10" max="16384" width="11.42578125" style="3"/>
  </cols>
  <sheetData>
    <row r="1" spans="2:11">
      <c r="B1" s="48" t="s">
        <v>203</v>
      </c>
    </row>
    <row r="2" spans="2:11" ht="18">
      <c r="B2" s="54" t="s">
        <v>314</v>
      </c>
    </row>
    <row r="3" spans="2:11">
      <c r="B3" s="53" t="s">
        <v>218</v>
      </c>
    </row>
    <row r="4" spans="2:11">
      <c r="B4" s="53" t="s">
        <v>208</v>
      </c>
    </row>
    <row r="5" spans="2:11">
      <c r="B5" s="53"/>
    </row>
    <row r="6" spans="2:11" s="64" customFormat="1" ht="18">
      <c r="B6" s="22" t="s">
        <v>200</v>
      </c>
    </row>
    <row r="7" spans="2:11" s="64" customFormat="1" ht="15" customHeight="1">
      <c r="B7" s="22"/>
    </row>
    <row r="8" spans="2:11" ht="15" customHeight="1">
      <c r="B8" s="46"/>
    </row>
    <row r="9" spans="2:11">
      <c r="I9" s="51" t="s">
        <v>228</v>
      </c>
    </row>
    <row r="11" spans="2:11" ht="24.95" customHeight="1">
      <c r="B11" s="69" t="s">
        <v>37</v>
      </c>
      <c r="C11" s="69"/>
      <c r="D11" s="69"/>
      <c r="E11" s="69"/>
      <c r="F11" s="69"/>
      <c r="G11" s="69"/>
      <c r="H11" s="69"/>
      <c r="I11" s="69"/>
    </row>
    <row r="12" spans="2:11" ht="50.1" customHeight="1">
      <c r="B12" s="4"/>
      <c r="C12" s="10" t="s">
        <v>0</v>
      </c>
      <c r="D12" s="10" t="s">
        <v>1</v>
      </c>
      <c r="E12" s="10" t="s">
        <v>2</v>
      </c>
      <c r="F12" s="10" t="s">
        <v>3</v>
      </c>
      <c r="G12" s="10" t="s">
        <v>4</v>
      </c>
      <c r="H12" s="10" t="s">
        <v>5</v>
      </c>
      <c r="I12" s="10" t="s">
        <v>11</v>
      </c>
    </row>
    <row r="13" spans="2:11" ht="20.100000000000001" customHeight="1">
      <c r="B13" s="8" t="s">
        <v>6</v>
      </c>
      <c r="C13" s="6">
        <f>+F27</f>
        <v>960</v>
      </c>
      <c r="D13" s="6">
        <f>+F28</f>
        <v>960</v>
      </c>
      <c r="E13" s="6">
        <f>+F29</f>
        <v>961</v>
      </c>
      <c r="F13" s="6">
        <f>+F30</f>
        <v>961</v>
      </c>
      <c r="G13" s="6">
        <f>+F31</f>
        <v>611</v>
      </c>
      <c r="H13" s="7">
        <f>+F32</f>
        <v>612</v>
      </c>
      <c r="I13" s="6">
        <f>SUM(C13:H13)</f>
        <v>5065</v>
      </c>
      <c r="K13" s="14"/>
    </row>
    <row r="14" spans="2:11" ht="20.100000000000001" customHeight="1">
      <c r="B14" s="9" t="s">
        <v>190</v>
      </c>
      <c r="C14" s="1">
        <f>+F41</f>
        <v>976</v>
      </c>
      <c r="D14" s="1">
        <f>+F42</f>
        <v>1103</v>
      </c>
      <c r="E14" s="1">
        <f>+F43</f>
        <v>1062</v>
      </c>
      <c r="F14" s="1">
        <f>+F44</f>
        <v>973</v>
      </c>
      <c r="G14" s="1">
        <f>+F45</f>
        <v>413</v>
      </c>
      <c r="H14" s="1">
        <f>+F46</f>
        <v>716</v>
      </c>
      <c r="I14" s="1">
        <f t="shared" ref="I14:I17" si="0">SUM(C14:H14)</f>
        <v>5243</v>
      </c>
      <c r="K14" s="14"/>
    </row>
    <row r="15" spans="2:11" ht="20.100000000000001" customHeight="1">
      <c r="B15" s="8" t="s">
        <v>175</v>
      </c>
      <c r="C15" s="6">
        <f>+F55</f>
        <v>3350</v>
      </c>
      <c r="D15" s="6">
        <f>+F56</f>
        <v>3908</v>
      </c>
      <c r="E15" s="6">
        <f>+F57</f>
        <v>3458</v>
      </c>
      <c r="F15" s="6">
        <f>+F58</f>
        <v>3587</v>
      </c>
      <c r="G15" s="6">
        <f>+F59</f>
        <v>2346</v>
      </c>
      <c r="H15" s="7">
        <f>+F60</f>
        <v>2325</v>
      </c>
      <c r="I15" s="6">
        <f t="shared" si="0"/>
        <v>18974</v>
      </c>
      <c r="K15" s="14"/>
    </row>
    <row r="16" spans="2:11" ht="20.100000000000001" customHeight="1">
      <c r="B16" s="9" t="s">
        <v>9</v>
      </c>
      <c r="C16" s="1">
        <f>+F70</f>
        <v>7786</v>
      </c>
      <c r="D16" s="1">
        <f>+F71</f>
        <v>9266</v>
      </c>
      <c r="E16" s="1">
        <f>+F72</f>
        <v>7689</v>
      </c>
      <c r="F16" s="1">
        <f>+F73</f>
        <v>8506</v>
      </c>
      <c r="G16" s="1">
        <f>+F74</f>
        <v>6654</v>
      </c>
      <c r="H16" s="1">
        <f>+F75</f>
        <v>6130</v>
      </c>
      <c r="I16" s="1">
        <f t="shared" si="0"/>
        <v>46031</v>
      </c>
      <c r="K16" s="14"/>
    </row>
    <row r="17" spans="2:11" ht="20.100000000000001" customHeight="1">
      <c r="B17" s="8" t="s">
        <v>10</v>
      </c>
      <c r="C17" s="6">
        <f>+F84</f>
        <v>365</v>
      </c>
      <c r="D17" s="6">
        <f>+F85</f>
        <v>340</v>
      </c>
      <c r="E17" s="6">
        <f>+F86</f>
        <v>370</v>
      </c>
      <c r="F17" s="6">
        <f>+F87</f>
        <v>308</v>
      </c>
      <c r="G17" s="6">
        <f>+F88</f>
        <v>305</v>
      </c>
      <c r="H17" s="7">
        <f>+F89</f>
        <v>229</v>
      </c>
      <c r="I17" s="6">
        <f t="shared" si="0"/>
        <v>1917</v>
      </c>
      <c r="K17" s="14"/>
    </row>
    <row r="18" spans="2:11">
      <c r="B18" s="29" t="s">
        <v>297</v>
      </c>
    </row>
    <row r="19" spans="2:11">
      <c r="B19" s="29"/>
    </row>
    <row r="20" spans="2:11">
      <c r="B20" s="29"/>
    </row>
    <row r="21" spans="2:11">
      <c r="B21" s="29"/>
    </row>
    <row r="22" spans="2:11">
      <c r="B22" s="29"/>
    </row>
    <row r="23" spans="2:11">
      <c r="B23" s="29"/>
      <c r="F23" s="51" t="s">
        <v>281</v>
      </c>
    </row>
    <row r="25" spans="2:11" ht="24.95" customHeight="1">
      <c r="B25" s="69" t="s">
        <v>6</v>
      </c>
      <c r="C25" s="69"/>
      <c r="D25" s="69"/>
      <c r="E25" s="69"/>
      <c r="F25" s="69"/>
    </row>
    <row r="26" spans="2:11" ht="50.1" customHeight="1">
      <c r="B26" s="27" t="s">
        <v>37</v>
      </c>
      <c r="C26" s="27" t="s">
        <v>172</v>
      </c>
      <c r="D26" s="27" t="s">
        <v>173</v>
      </c>
      <c r="E26" s="27" t="s">
        <v>174</v>
      </c>
      <c r="F26" s="27" t="s">
        <v>11</v>
      </c>
    </row>
    <row r="27" spans="2:11" ht="20.100000000000001" customHeight="1">
      <c r="B27" s="8" t="s">
        <v>0</v>
      </c>
      <c r="C27" s="6">
        <v>335</v>
      </c>
      <c r="D27" s="6">
        <v>299</v>
      </c>
      <c r="E27" s="6">
        <v>326</v>
      </c>
      <c r="F27" s="6">
        <f t="shared" ref="F27:F32" si="1">SUM(C27:E27)</f>
        <v>960</v>
      </c>
      <c r="H27" s="14"/>
    </row>
    <row r="28" spans="2:11" ht="20.100000000000001" customHeight="1">
      <c r="B28" s="9" t="s">
        <v>1</v>
      </c>
      <c r="C28" s="1">
        <v>335</v>
      </c>
      <c r="D28" s="1">
        <v>301</v>
      </c>
      <c r="E28" s="1">
        <v>324</v>
      </c>
      <c r="F28" s="1">
        <f t="shared" si="1"/>
        <v>960</v>
      </c>
      <c r="H28" s="14"/>
    </row>
    <row r="29" spans="2:11" ht="20.100000000000001" customHeight="1">
      <c r="B29" s="8" t="s">
        <v>2</v>
      </c>
      <c r="C29" s="6">
        <v>335</v>
      </c>
      <c r="D29" s="6">
        <v>300</v>
      </c>
      <c r="E29" s="6">
        <v>326</v>
      </c>
      <c r="F29" s="6">
        <f t="shared" si="1"/>
        <v>961</v>
      </c>
      <c r="H29" s="14"/>
    </row>
    <row r="30" spans="2:11" ht="20.100000000000001" customHeight="1">
      <c r="B30" s="9" t="s">
        <v>3</v>
      </c>
      <c r="C30" s="1">
        <v>336</v>
      </c>
      <c r="D30" s="1">
        <v>300</v>
      </c>
      <c r="E30" s="1">
        <v>325</v>
      </c>
      <c r="F30" s="1">
        <f t="shared" si="1"/>
        <v>961</v>
      </c>
      <c r="H30" s="14"/>
    </row>
    <row r="31" spans="2:11" ht="20.100000000000001" customHeight="1">
      <c r="B31" s="8" t="s">
        <v>4</v>
      </c>
      <c r="C31" s="6">
        <v>206</v>
      </c>
      <c r="D31" s="6">
        <v>200</v>
      </c>
      <c r="E31" s="6">
        <v>205</v>
      </c>
      <c r="F31" s="6">
        <f t="shared" si="1"/>
        <v>611</v>
      </c>
      <c r="H31" s="14"/>
    </row>
    <row r="32" spans="2:11" ht="20.100000000000001" customHeight="1">
      <c r="B32" s="9" t="s">
        <v>5</v>
      </c>
      <c r="C32" s="3">
        <v>208</v>
      </c>
      <c r="D32" s="3">
        <v>200</v>
      </c>
      <c r="E32" s="3">
        <v>204</v>
      </c>
      <c r="F32" s="1">
        <f t="shared" si="1"/>
        <v>612</v>
      </c>
    </row>
    <row r="37" spans="2:8">
      <c r="B37" s="29"/>
      <c r="F37" s="51" t="s">
        <v>282</v>
      </c>
    </row>
    <row r="39" spans="2:8" ht="24.95" customHeight="1">
      <c r="B39" s="69" t="s">
        <v>190</v>
      </c>
      <c r="C39" s="69"/>
      <c r="D39" s="69"/>
      <c r="E39" s="69"/>
      <c r="F39" s="69"/>
    </row>
    <row r="40" spans="2:8" ht="50.1" customHeight="1">
      <c r="B40" s="27" t="s">
        <v>37</v>
      </c>
      <c r="C40" s="27" t="s">
        <v>172</v>
      </c>
      <c r="D40" s="27" t="s">
        <v>173</v>
      </c>
      <c r="E40" s="27" t="s">
        <v>174</v>
      </c>
      <c r="F40" s="27" t="s">
        <v>11</v>
      </c>
    </row>
    <row r="41" spans="2:8" ht="20.100000000000001" customHeight="1">
      <c r="B41" s="8" t="s">
        <v>0</v>
      </c>
      <c r="C41" s="6">
        <v>279</v>
      </c>
      <c r="D41" s="6">
        <v>340</v>
      </c>
      <c r="E41" s="6">
        <v>357</v>
      </c>
      <c r="F41" s="6">
        <f t="shared" ref="F41:F46" si="2">SUM(C41:E41)</f>
        <v>976</v>
      </c>
      <c r="H41" s="14"/>
    </row>
    <row r="42" spans="2:8" ht="20.100000000000001" customHeight="1">
      <c r="B42" s="9" t="s">
        <v>1</v>
      </c>
      <c r="C42" s="1">
        <v>490</v>
      </c>
      <c r="D42" s="1">
        <v>379</v>
      </c>
      <c r="E42" s="1">
        <v>234</v>
      </c>
      <c r="F42" s="1">
        <f t="shared" si="2"/>
        <v>1103</v>
      </c>
      <c r="H42" s="14"/>
    </row>
    <row r="43" spans="2:8" ht="20.100000000000001" customHeight="1">
      <c r="B43" s="8" t="s">
        <v>2</v>
      </c>
      <c r="C43" s="6">
        <v>333</v>
      </c>
      <c r="D43" s="6">
        <v>355</v>
      </c>
      <c r="E43" s="6">
        <v>374</v>
      </c>
      <c r="F43" s="6">
        <f t="shared" si="2"/>
        <v>1062</v>
      </c>
      <c r="H43" s="14"/>
    </row>
    <row r="44" spans="2:8" ht="20.100000000000001" customHeight="1">
      <c r="B44" s="9" t="s">
        <v>3</v>
      </c>
      <c r="C44" s="1">
        <v>202</v>
      </c>
      <c r="D44" s="1">
        <v>370</v>
      </c>
      <c r="E44" s="1">
        <v>401</v>
      </c>
      <c r="F44" s="1">
        <f t="shared" si="2"/>
        <v>973</v>
      </c>
      <c r="H44" s="14"/>
    </row>
    <row r="45" spans="2:8" ht="20.100000000000001" customHeight="1">
      <c r="B45" s="8" t="s">
        <v>4</v>
      </c>
      <c r="C45" s="6">
        <v>127</v>
      </c>
      <c r="D45" s="6">
        <v>161</v>
      </c>
      <c r="E45" s="6">
        <v>125</v>
      </c>
      <c r="F45" s="6">
        <f t="shared" si="2"/>
        <v>413</v>
      </c>
      <c r="H45" s="14"/>
    </row>
    <row r="46" spans="2:8" ht="20.100000000000001" customHeight="1">
      <c r="B46" s="9" t="s">
        <v>5</v>
      </c>
      <c r="C46" s="1">
        <v>246</v>
      </c>
      <c r="D46" s="1">
        <v>178</v>
      </c>
      <c r="E46" s="1">
        <v>292</v>
      </c>
      <c r="F46" s="1">
        <f t="shared" si="2"/>
        <v>716</v>
      </c>
    </row>
    <row r="48" spans="2:8">
      <c r="B48" s="29"/>
    </row>
    <row r="49" spans="2:8">
      <c r="B49" s="29"/>
    </row>
    <row r="50" spans="2:8">
      <c r="B50" s="29"/>
    </row>
    <row r="51" spans="2:8">
      <c r="F51" s="51" t="s">
        <v>283</v>
      </c>
    </row>
    <row r="53" spans="2:8" ht="24.95" customHeight="1">
      <c r="B53" s="69" t="s">
        <v>176</v>
      </c>
      <c r="C53" s="69"/>
      <c r="D53" s="69"/>
      <c r="E53" s="69"/>
      <c r="F53" s="69"/>
    </row>
    <row r="54" spans="2:8" ht="50.1" customHeight="1">
      <c r="B54" s="27" t="s">
        <v>37</v>
      </c>
      <c r="C54" s="27" t="s">
        <v>172</v>
      </c>
      <c r="D54" s="27" t="s">
        <v>173</v>
      </c>
      <c r="E54" s="27" t="s">
        <v>174</v>
      </c>
      <c r="F54" s="27" t="s">
        <v>11</v>
      </c>
    </row>
    <row r="55" spans="2:8" ht="20.100000000000001" customHeight="1">
      <c r="B55" s="8" t="s">
        <v>0</v>
      </c>
      <c r="C55" s="6">
        <v>1490</v>
      </c>
      <c r="D55" s="6">
        <v>2411</v>
      </c>
      <c r="E55" s="6">
        <v>3350</v>
      </c>
      <c r="F55" s="6">
        <f>+E55</f>
        <v>3350</v>
      </c>
      <c r="H55" s="14"/>
    </row>
    <row r="56" spans="2:8" ht="20.100000000000001" customHeight="1">
      <c r="B56" s="9" t="s">
        <v>1</v>
      </c>
      <c r="C56" s="1">
        <v>1976</v>
      </c>
      <c r="D56" s="1">
        <v>3006</v>
      </c>
      <c r="E56" s="1">
        <v>3908</v>
      </c>
      <c r="F56" s="1">
        <f t="shared" ref="F56:F60" si="3">+E56</f>
        <v>3908</v>
      </c>
      <c r="H56" s="14"/>
    </row>
    <row r="57" spans="2:8" ht="20.100000000000001" customHeight="1">
      <c r="B57" s="8" t="s">
        <v>2</v>
      </c>
      <c r="C57" s="6">
        <v>1496</v>
      </c>
      <c r="D57" s="6">
        <v>2516</v>
      </c>
      <c r="E57" s="6">
        <v>3458</v>
      </c>
      <c r="F57" s="6">
        <f t="shared" si="3"/>
        <v>3458</v>
      </c>
      <c r="H57" s="14"/>
    </row>
    <row r="58" spans="2:8" ht="20.100000000000001" customHeight="1">
      <c r="B58" s="9" t="s">
        <v>3</v>
      </c>
      <c r="C58" s="1">
        <v>1493</v>
      </c>
      <c r="D58" s="1">
        <v>2583</v>
      </c>
      <c r="E58" s="1">
        <v>3587</v>
      </c>
      <c r="F58" s="1">
        <f t="shared" si="3"/>
        <v>3587</v>
      </c>
      <c r="H58" s="14"/>
    </row>
    <row r="59" spans="2:8" ht="20.100000000000001" customHeight="1">
      <c r="B59" s="8" t="s">
        <v>4</v>
      </c>
      <c r="C59" s="6">
        <v>1099</v>
      </c>
      <c r="D59" s="6">
        <v>1769</v>
      </c>
      <c r="E59" s="6">
        <v>2346</v>
      </c>
      <c r="F59" s="6">
        <f t="shared" si="3"/>
        <v>2346</v>
      </c>
      <c r="H59" s="14"/>
    </row>
    <row r="60" spans="2:8" ht="20.100000000000001" customHeight="1">
      <c r="B60" s="9" t="s">
        <v>5</v>
      </c>
      <c r="C60" s="1">
        <v>1136</v>
      </c>
      <c r="D60" s="1">
        <v>1710</v>
      </c>
      <c r="E60" s="1">
        <v>2325</v>
      </c>
      <c r="F60" s="1">
        <f t="shared" si="3"/>
        <v>2325</v>
      </c>
    </row>
    <row r="61" spans="2:8">
      <c r="B61" s="29" t="s">
        <v>296</v>
      </c>
    </row>
    <row r="62" spans="2:8">
      <c r="B62" s="29"/>
    </row>
    <row r="63" spans="2:8">
      <c r="B63" s="29"/>
    </row>
    <row r="64" spans="2:8">
      <c r="B64" s="29"/>
    </row>
    <row r="66" spans="2:8">
      <c r="F66" s="51" t="s">
        <v>284</v>
      </c>
    </row>
    <row r="68" spans="2:8" ht="24.95" customHeight="1">
      <c r="B68" s="69" t="s">
        <v>9</v>
      </c>
      <c r="C68" s="69"/>
      <c r="D68" s="69"/>
      <c r="E68" s="69"/>
      <c r="F68" s="69"/>
    </row>
    <row r="69" spans="2:8" ht="50.1" customHeight="1">
      <c r="B69" s="27" t="s">
        <v>37</v>
      </c>
      <c r="C69" s="27" t="s">
        <v>172</v>
      </c>
      <c r="D69" s="27" t="s">
        <v>173</v>
      </c>
      <c r="E69" s="27" t="s">
        <v>174</v>
      </c>
      <c r="F69" s="27" t="s">
        <v>11</v>
      </c>
    </row>
    <row r="70" spans="2:8" ht="20.100000000000001" customHeight="1">
      <c r="B70" s="8" t="s">
        <v>0</v>
      </c>
      <c r="C70" s="6">
        <v>2422</v>
      </c>
      <c r="D70" s="6">
        <v>2483</v>
      </c>
      <c r="E70" s="6">
        <v>2881</v>
      </c>
      <c r="F70" s="6">
        <f t="shared" ref="F70:F75" si="4">SUM(C70:E70)</f>
        <v>7786</v>
      </c>
      <c r="H70" s="14"/>
    </row>
    <row r="71" spans="2:8" ht="20.100000000000001" customHeight="1">
      <c r="B71" s="9" t="s">
        <v>1</v>
      </c>
      <c r="C71" s="1">
        <v>3509</v>
      </c>
      <c r="D71" s="1">
        <v>2785</v>
      </c>
      <c r="E71" s="1">
        <v>2972</v>
      </c>
      <c r="F71" s="1">
        <f t="shared" si="4"/>
        <v>9266</v>
      </c>
      <c r="H71" s="14"/>
    </row>
    <row r="72" spans="2:8" ht="20.100000000000001" customHeight="1">
      <c r="B72" s="8" t="s">
        <v>2</v>
      </c>
      <c r="C72" s="6">
        <v>2485</v>
      </c>
      <c r="D72" s="6">
        <v>2487</v>
      </c>
      <c r="E72" s="6">
        <v>2717</v>
      </c>
      <c r="F72" s="6">
        <f t="shared" si="4"/>
        <v>7689</v>
      </c>
      <c r="H72" s="14"/>
    </row>
    <row r="73" spans="2:8" ht="20.100000000000001" customHeight="1">
      <c r="B73" s="9" t="s">
        <v>3</v>
      </c>
      <c r="C73" s="1">
        <v>2525</v>
      </c>
      <c r="D73" s="1">
        <v>2858</v>
      </c>
      <c r="E73" s="1">
        <v>3123</v>
      </c>
      <c r="F73" s="1">
        <f t="shared" si="4"/>
        <v>8506</v>
      </c>
      <c r="H73" s="14"/>
    </row>
    <row r="74" spans="2:8" ht="20.100000000000001" customHeight="1">
      <c r="B74" s="8" t="s">
        <v>4</v>
      </c>
      <c r="C74" s="6">
        <v>2125</v>
      </c>
      <c r="D74" s="6">
        <v>2213</v>
      </c>
      <c r="E74" s="6">
        <v>2316</v>
      </c>
      <c r="F74" s="6">
        <f t="shared" si="4"/>
        <v>6654</v>
      </c>
      <c r="H74" s="14"/>
    </row>
    <row r="75" spans="2:8" ht="20.100000000000001" customHeight="1">
      <c r="B75" s="9" t="s">
        <v>5</v>
      </c>
      <c r="C75" s="1">
        <v>2164</v>
      </c>
      <c r="D75" s="1">
        <v>1782</v>
      </c>
      <c r="E75" s="1">
        <v>2184</v>
      </c>
      <c r="F75" s="1">
        <f t="shared" si="4"/>
        <v>6130</v>
      </c>
    </row>
    <row r="80" spans="2:8">
      <c r="B80" s="29"/>
      <c r="F80" s="51" t="s">
        <v>285</v>
      </c>
    </row>
    <row r="82" spans="2:8" ht="24.95" customHeight="1">
      <c r="B82" s="69" t="s">
        <v>191</v>
      </c>
      <c r="C82" s="69"/>
      <c r="D82" s="69"/>
      <c r="E82" s="69"/>
      <c r="F82" s="69"/>
    </row>
    <row r="83" spans="2:8" ht="50.1" customHeight="1">
      <c r="B83" s="27" t="s">
        <v>37</v>
      </c>
      <c r="C83" s="27" t="s">
        <v>172</v>
      </c>
      <c r="D83" s="27" t="s">
        <v>173</v>
      </c>
      <c r="E83" s="27" t="s">
        <v>174</v>
      </c>
      <c r="F83" s="27" t="s">
        <v>11</v>
      </c>
    </row>
    <row r="84" spans="2:8" ht="20.100000000000001" customHeight="1">
      <c r="B84" s="8" t="s">
        <v>0</v>
      </c>
      <c r="C84" s="6">
        <v>92</v>
      </c>
      <c r="D84" s="6">
        <v>146</v>
      </c>
      <c r="E84" s="6">
        <v>127</v>
      </c>
      <c r="F84" s="6">
        <f t="shared" ref="F84:F89" si="5">SUM(C84:E84)</f>
        <v>365</v>
      </c>
      <c r="H84" s="14"/>
    </row>
    <row r="85" spans="2:8" ht="20.100000000000001" customHeight="1">
      <c r="B85" s="9" t="s">
        <v>1</v>
      </c>
      <c r="C85" s="1">
        <v>104</v>
      </c>
      <c r="D85" s="1">
        <v>137</v>
      </c>
      <c r="E85" s="1">
        <v>99</v>
      </c>
      <c r="F85" s="1">
        <f t="shared" si="5"/>
        <v>340</v>
      </c>
      <c r="H85" s="14"/>
    </row>
    <row r="86" spans="2:8" ht="20.100000000000001" customHeight="1">
      <c r="B86" s="8" t="s">
        <v>2</v>
      </c>
      <c r="C86" s="6">
        <v>106</v>
      </c>
      <c r="D86" s="6">
        <v>141</v>
      </c>
      <c r="E86" s="6">
        <v>123</v>
      </c>
      <c r="F86" s="6">
        <f t="shared" si="5"/>
        <v>370</v>
      </c>
      <c r="H86" s="14"/>
    </row>
    <row r="87" spans="2:8" ht="20.100000000000001" customHeight="1">
      <c r="B87" s="9" t="s">
        <v>3</v>
      </c>
      <c r="C87" s="1">
        <v>117</v>
      </c>
      <c r="D87" s="1">
        <v>123</v>
      </c>
      <c r="E87" s="1">
        <v>68</v>
      </c>
      <c r="F87" s="1">
        <f t="shared" si="5"/>
        <v>308</v>
      </c>
      <c r="H87" s="14"/>
    </row>
    <row r="88" spans="2:8" ht="20.100000000000001" customHeight="1">
      <c r="B88" s="8" t="s">
        <v>4</v>
      </c>
      <c r="C88" s="6">
        <v>104</v>
      </c>
      <c r="D88" s="6">
        <v>116</v>
      </c>
      <c r="E88" s="6">
        <v>85</v>
      </c>
      <c r="F88" s="6">
        <f t="shared" si="5"/>
        <v>305</v>
      </c>
      <c r="H88" s="14"/>
    </row>
    <row r="89" spans="2:8" ht="20.100000000000001" customHeight="1">
      <c r="B89" s="9" t="s">
        <v>5</v>
      </c>
      <c r="C89" s="3">
        <v>68</v>
      </c>
      <c r="D89" s="3">
        <v>87</v>
      </c>
      <c r="E89" s="3">
        <v>74</v>
      </c>
      <c r="F89" s="1">
        <f t="shared" si="5"/>
        <v>229</v>
      </c>
    </row>
    <row r="94" spans="2:8">
      <c r="F94" s="51" t="s">
        <v>286</v>
      </c>
    </row>
    <row r="96" spans="2:8" ht="24.95" customHeight="1">
      <c r="B96" s="69" t="s">
        <v>38</v>
      </c>
      <c r="C96" s="69"/>
      <c r="D96" s="69"/>
      <c r="E96" s="69"/>
      <c r="F96" s="69"/>
    </row>
    <row r="97" spans="2:9" ht="50.1" customHeight="1">
      <c r="B97" s="28" t="s">
        <v>19</v>
      </c>
      <c r="C97" s="28" t="s">
        <v>172</v>
      </c>
      <c r="D97" s="28" t="s">
        <v>173</v>
      </c>
      <c r="E97" s="28" t="s">
        <v>174</v>
      </c>
      <c r="F97" s="28" t="s">
        <v>11</v>
      </c>
    </row>
    <row r="98" spans="2:9" ht="20.100000000000001" customHeight="1">
      <c r="B98" s="18" t="s">
        <v>39</v>
      </c>
      <c r="C98" s="6">
        <v>1487</v>
      </c>
      <c r="D98" s="6">
        <v>1485</v>
      </c>
      <c r="E98" s="6">
        <v>1586</v>
      </c>
      <c r="F98" s="6">
        <f>SUM(C98:E98)</f>
        <v>4558</v>
      </c>
      <c r="G98" s="26"/>
    </row>
    <row r="99" spans="2:9" ht="20.100000000000001" customHeight="1">
      <c r="B99" s="19" t="s">
        <v>180</v>
      </c>
      <c r="C99" s="2">
        <v>185</v>
      </c>
      <c r="D99" s="2">
        <v>17</v>
      </c>
      <c r="E99" s="2">
        <v>32</v>
      </c>
      <c r="F99" s="1">
        <f t="shared" ref="F99:F103" si="6">SUM(C99:E99)</f>
        <v>234</v>
      </c>
      <c r="G99" s="26"/>
    </row>
    <row r="100" spans="2:9" ht="20.100000000000001" customHeight="1">
      <c r="B100" s="18" t="s">
        <v>42</v>
      </c>
      <c r="C100" s="6">
        <v>1</v>
      </c>
      <c r="D100" s="6">
        <v>0</v>
      </c>
      <c r="E100" s="6">
        <v>0</v>
      </c>
      <c r="F100" s="6">
        <f t="shared" si="6"/>
        <v>1</v>
      </c>
      <c r="G100" s="26"/>
    </row>
    <row r="101" spans="2:9" ht="20.100000000000001" customHeight="1">
      <c r="B101" s="19" t="s">
        <v>41</v>
      </c>
      <c r="C101" s="1">
        <v>65</v>
      </c>
      <c r="D101" s="1">
        <v>80</v>
      </c>
      <c r="E101" s="1">
        <v>70</v>
      </c>
      <c r="F101" s="1">
        <f t="shared" si="6"/>
        <v>215</v>
      </c>
      <c r="G101"/>
    </row>
    <row r="102" spans="2:9" ht="20.100000000000001" customHeight="1">
      <c r="B102" s="18" t="s">
        <v>40</v>
      </c>
      <c r="C102" s="6">
        <v>16</v>
      </c>
      <c r="D102" s="6">
        <v>18</v>
      </c>
      <c r="E102" s="6">
        <v>16</v>
      </c>
      <c r="F102" s="6">
        <f t="shared" si="6"/>
        <v>50</v>
      </c>
      <c r="G102" s="26"/>
    </row>
    <row r="103" spans="2:9" ht="20.100000000000001" customHeight="1">
      <c r="B103" s="19" t="s">
        <v>181</v>
      </c>
      <c r="C103" s="11">
        <v>1</v>
      </c>
      <c r="D103" s="11">
        <v>0</v>
      </c>
      <c r="E103" s="11">
        <v>6</v>
      </c>
      <c r="F103" s="11">
        <f t="shared" si="6"/>
        <v>7</v>
      </c>
      <c r="G103" s="26"/>
    </row>
    <row r="104" spans="2:9" ht="20.100000000000001" customHeight="1">
      <c r="B104" s="18" t="s">
        <v>29</v>
      </c>
      <c r="C104" s="12">
        <f t="shared" ref="C104:E104" si="7">SUM(C98:C103)</f>
        <v>1755</v>
      </c>
      <c r="D104" s="12">
        <f t="shared" si="7"/>
        <v>1600</v>
      </c>
      <c r="E104" s="12">
        <f t="shared" si="7"/>
        <v>1710</v>
      </c>
      <c r="F104" s="12">
        <f>SUM(F98:F103)</f>
        <v>5065</v>
      </c>
    </row>
    <row r="105" spans="2:9">
      <c r="B105" s="65" t="s">
        <v>280</v>
      </c>
    </row>
    <row r="106" spans="2:9" ht="15" customHeight="1"/>
    <row r="107" spans="2:9" ht="15" customHeight="1">
      <c r="B107" s="29"/>
    </row>
    <row r="108" spans="2:9" ht="15" customHeight="1"/>
    <row r="109" spans="2:9" ht="15" customHeight="1"/>
    <row r="110" spans="2:9">
      <c r="I110" s="51" t="s">
        <v>287</v>
      </c>
    </row>
    <row r="112" spans="2:9" ht="24.95" customHeight="1">
      <c r="B112" s="69" t="s">
        <v>195</v>
      </c>
      <c r="C112" s="69"/>
      <c r="D112" s="69"/>
      <c r="E112" s="69"/>
      <c r="F112" s="69"/>
      <c r="G112" s="69"/>
      <c r="H112" s="69"/>
      <c r="I112" s="69"/>
    </row>
    <row r="113" spans="2:9" ht="50.1" customHeight="1">
      <c r="B113" s="10" t="s">
        <v>20</v>
      </c>
      <c r="C113" s="10" t="s">
        <v>0</v>
      </c>
      <c r="D113" s="10" t="s">
        <v>1</v>
      </c>
      <c r="E113" s="10" t="s">
        <v>2</v>
      </c>
      <c r="F113" s="10" t="s">
        <v>3</v>
      </c>
      <c r="G113" s="10" t="s">
        <v>4</v>
      </c>
      <c r="H113" s="10" t="s">
        <v>5</v>
      </c>
      <c r="I113" s="10" t="s">
        <v>11</v>
      </c>
    </row>
    <row r="114" spans="2:9" ht="20.100000000000001" customHeight="1">
      <c r="B114" s="8" t="s">
        <v>21</v>
      </c>
      <c r="C114" s="6">
        <v>125</v>
      </c>
      <c r="D114" s="6">
        <v>148</v>
      </c>
      <c r="E114" s="6">
        <v>126</v>
      </c>
      <c r="F114" s="6">
        <v>124</v>
      </c>
      <c r="G114" s="6">
        <v>78</v>
      </c>
      <c r="H114" s="6">
        <v>94</v>
      </c>
      <c r="I114" s="6">
        <f>SUM(C114:H114)</f>
        <v>695</v>
      </c>
    </row>
    <row r="115" spans="2:9" ht="20.100000000000001" customHeight="1">
      <c r="B115" s="9" t="s">
        <v>177</v>
      </c>
      <c r="C115" s="1">
        <v>97</v>
      </c>
      <c r="D115" s="1">
        <v>90</v>
      </c>
      <c r="E115" s="1">
        <v>115</v>
      </c>
      <c r="F115" s="1">
        <v>143</v>
      </c>
      <c r="G115" s="1">
        <v>97</v>
      </c>
      <c r="H115" s="1">
        <v>89</v>
      </c>
      <c r="I115" s="1">
        <f t="shared" ref="I115:I124" si="8">SUM(C115:H115)</f>
        <v>631</v>
      </c>
    </row>
    <row r="116" spans="2:9" ht="20.100000000000001" customHeight="1">
      <c r="B116" s="8" t="s">
        <v>22</v>
      </c>
      <c r="C116" s="6">
        <v>322</v>
      </c>
      <c r="D116" s="6">
        <v>544</v>
      </c>
      <c r="E116" s="6">
        <v>310</v>
      </c>
      <c r="F116" s="6">
        <v>379</v>
      </c>
      <c r="G116" s="6">
        <v>180</v>
      </c>
      <c r="H116" s="6">
        <v>219</v>
      </c>
      <c r="I116" s="6">
        <f t="shared" si="8"/>
        <v>1954</v>
      </c>
    </row>
    <row r="117" spans="2:9" ht="20.100000000000001" customHeight="1">
      <c r="B117" s="9" t="s">
        <v>23</v>
      </c>
      <c r="C117" s="1">
        <v>16</v>
      </c>
      <c r="D117" s="1">
        <v>20</v>
      </c>
      <c r="E117" s="1">
        <v>34</v>
      </c>
      <c r="F117" s="1">
        <v>21</v>
      </c>
      <c r="G117" s="1">
        <v>4</v>
      </c>
      <c r="H117" s="1">
        <v>16</v>
      </c>
      <c r="I117" s="1">
        <f t="shared" si="8"/>
        <v>111</v>
      </c>
    </row>
    <row r="118" spans="2:9" ht="20.100000000000001" customHeight="1">
      <c r="B118" s="8" t="s">
        <v>24</v>
      </c>
      <c r="C118" s="6">
        <v>234</v>
      </c>
      <c r="D118" s="6">
        <v>216</v>
      </c>
      <c r="E118" s="6">
        <v>183</v>
      </c>
      <c r="F118" s="6">
        <v>155</v>
      </c>
      <c r="G118" s="6">
        <v>27</v>
      </c>
      <c r="H118" s="6">
        <v>117</v>
      </c>
      <c r="I118" s="6">
        <f t="shared" si="8"/>
        <v>932</v>
      </c>
    </row>
    <row r="119" spans="2:9" ht="20.100000000000001" customHeight="1">
      <c r="B119" s="9" t="s">
        <v>25</v>
      </c>
      <c r="C119" s="1">
        <v>0</v>
      </c>
      <c r="D119" s="1">
        <v>2</v>
      </c>
      <c r="E119" s="1">
        <v>0</v>
      </c>
      <c r="F119" s="1">
        <v>4</v>
      </c>
      <c r="G119" s="1">
        <v>0</v>
      </c>
      <c r="H119" s="1">
        <v>0</v>
      </c>
      <c r="I119" s="1">
        <f t="shared" si="8"/>
        <v>6</v>
      </c>
    </row>
    <row r="120" spans="2:9" ht="20.100000000000001" customHeight="1">
      <c r="B120" s="8" t="s">
        <v>26</v>
      </c>
      <c r="C120" s="6">
        <v>10</v>
      </c>
      <c r="D120" s="6">
        <v>0</v>
      </c>
      <c r="E120" s="6">
        <v>0</v>
      </c>
      <c r="F120" s="6">
        <v>0</v>
      </c>
      <c r="G120" s="6">
        <v>1</v>
      </c>
      <c r="H120" s="6">
        <v>0</v>
      </c>
      <c r="I120" s="6">
        <f t="shared" si="8"/>
        <v>11</v>
      </c>
    </row>
    <row r="121" spans="2:9" ht="20.100000000000001" customHeight="1">
      <c r="B121" s="9" t="s">
        <v>27</v>
      </c>
      <c r="C121" s="1">
        <v>93</v>
      </c>
      <c r="D121" s="1">
        <v>7</v>
      </c>
      <c r="E121" s="1">
        <v>6</v>
      </c>
      <c r="F121" s="1">
        <v>65</v>
      </c>
      <c r="G121" s="1">
        <v>11</v>
      </c>
      <c r="H121" s="1">
        <v>150</v>
      </c>
      <c r="I121" s="1">
        <f t="shared" si="8"/>
        <v>332</v>
      </c>
    </row>
    <row r="122" spans="2:9" ht="20.100000000000001" customHeight="1">
      <c r="B122" s="8" t="s">
        <v>28</v>
      </c>
      <c r="C122" s="6">
        <v>75</v>
      </c>
      <c r="D122" s="6">
        <v>67</v>
      </c>
      <c r="E122" s="6">
        <v>239</v>
      </c>
      <c r="F122" s="6">
        <v>76</v>
      </c>
      <c r="G122" s="6">
        <v>9</v>
      </c>
      <c r="H122" s="6">
        <v>30</v>
      </c>
      <c r="I122" s="6">
        <f t="shared" si="8"/>
        <v>496</v>
      </c>
    </row>
    <row r="123" spans="2:9" ht="20.100000000000001" customHeight="1">
      <c r="B123" s="9" t="s">
        <v>164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f t="shared" si="8"/>
        <v>0</v>
      </c>
    </row>
    <row r="124" spans="2:9" ht="20.100000000000001" customHeight="1">
      <c r="B124" s="8" t="s">
        <v>36</v>
      </c>
      <c r="C124" s="6">
        <v>4</v>
      </c>
      <c r="D124" s="6">
        <v>9</v>
      </c>
      <c r="E124" s="6">
        <v>49</v>
      </c>
      <c r="F124" s="6">
        <v>6</v>
      </c>
      <c r="G124" s="6">
        <v>6</v>
      </c>
      <c r="H124" s="6">
        <v>1</v>
      </c>
      <c r="I124" s="6">
        <f t="shared" si="8"/>
        <v>75</v>
      </c>
    </row>
    <row r="125" spans="2:9" ht="20.100000000000001" customHeight="1">
      <c r="B125" s="15" t="s">
        <v>29</v>
      </c>
      <c r="C125" s="16">
        <f>SUM(C114:C124)</f>
        <v>976</v>
      </c>
      <c r="D125" s="16">
        <f t="shared" ref="D125:I125" si="9">SUM(D114:D124)</f>
        <v>1103</v>
      </c>
      <c r="E125" s="16">
        <f t="shared" si="9"/>
        <v>1062</v>
      </c>
      <c r="F125" s="16">
        <f t="shared" si="9"/>
        <v>973</v>
      </c>
      <c r="G125" s="16">
        <f t="shared" si="9"/>
        <v>413</v>
      </c>
      <c r="H125" s="16">
        <f t="shared" si="9"/>
        <v>716</v>
      </c>
      <c r="I125" s="16">
        <f t="shared" si="9"/>
        <v>5243</v>
      </c>
    </row>
    <row r="127" spans="2:9">
      <c r="B127" s="29"/>
    </row>
  </sheetData>
  <mergeCells count="8">
    <mergeCell ref="B11:I11"/>
    <mergeCell ref="B112:I112"/>
    <mergeCell ref="B25:F25"/>
    <mergeCell ref="B39:F39"/>
    <mergeCell ref="B53:F53"/>
    <mergeCell ref="B68:F68"/>
    <mergeCell ref="B82:F82"/>
    <mergeCell ref="B96:F96"/>
  </mergeCells>
  <hyperlinks>
    <hyperlink ref="B1" location="Índice!A1" display="Índic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27"/>
  <sheetViews>
    <sheetView showGridLines="0" zoomScaleNormal="100" workbookViewId="0"/>
  </sheetViews>
  <sheetFormatPr baseColWidth="10" defaultRowHeight="14.25"/>
  <cols>
    <col min="1" max="1" width="11.42578125" style="3"/>
    <col min="2" max="2" width="50.28515625" style="3" customWidth="1"/>
    <col min="3" max="8" width="11.42578125" style="3"/>
    <col min="9" max="9" width="14.140625" style="3" customWidth="1"/>
    <col min="10" max="16384" width="11.42578125" style="3"/>
  </cols>
  <sheetData>
    <row r="1" spans="2:11">
      <c r="B1" s="48" t="s">
        <v>203</v>
      </c>
    </row>
    <row r="2" spans="2:11" ht="18">
      <c r="B2" s="54" t="s">
        <v>314</v>
      </c>
    </row>
    <row r="3" spans="2:11">
      <c r="B3" s="53" t="s">
        <v>218</v>
      </c>
    </row>
    <row r="4" spans="2:11">
      <c r="B4" s="53" t="s">
        <v>208</v>
      </c>
    </row>
    <row r="6" spans="2:11" ht="18">
      <c r="B6" s="22" t="s">
        <v>202</v>
      </c>
    </row>
    <row r="9" spans="2:11">
      <c r="I9" s="51" t="s">
        <v>227</v>
      </c>
    </row>
    <row r="11" spans="2:11" ht="24.95" customHeight="1">
      <c r="B11" s="69" t="s">
        <v>13</v>
      </c>
      <c r="C11" s="69"/>
      <c r="D11" s="69"/>
      <c r="E11" s="69"/>
      <c r="F11" s="69"/>
      <c r="G11" s="69"/>
      <c r="H11" s="69"/>
      <c r="I11" s="69"/>
    </row>
    <row r="12" spans="2:11" ht="50.1" customHeight="1">
      <c r="B12" s="4"/>
      <c r="C12" s="5" t="s">
        <v>0</v>
      </c>
      <c r="D12" s="5" t="s">
        <v>1</v>
      </c>
      <c r="E12" s="5" t="s">
        <v>2</v>
      </c>
      <c r="F12" s="5" t="s">
        <v>3</v>
      </c>
      <c r="G12" s="5" t="s">
        <v>4</v>
      </c>
      <c r="H12" s="5" t="s">
        <v>5</v>
      </c>
      <c r="I12" s="5" t="s">
        <v>11</v>
      </c>
    </row>
    <row r="13" spans="2:11" ht="20.100000000000001" customHeight="1">
      <c r="B13" s="8" t="s">
        <v>6</v>
      </c>
      <c r="C13" s="6">
        <f>+F27</f>
        <v>393</v>
      </c>
      <c r="D13" s="6">
        <f>+F28</f>
        <v>396</v>
      </c>
      <c r="E13" s="6">
        <f>+F29</f>
        <v>388</v>
      </c>
      <c r="F13" s="6">
        <f>+F30</f>
        <v>395</v>
      </c>
      <c r="G13" s="6">
        <f>+F31</f>
        <v>753</v>
      </c>
      <c r="H13" s="6">
        <f>+F32</f>
        <v>831</v>
      </c>
      <c r="I13" s="6">
        <f>SUM(C13:H13)</f>
        <v>3156</v>
      </c>
      <c r="K13" s="14"/>
    </row>
    <row r="14" spans="2:11" ht="20.100000000000001" customHeight="1">
      <c r="B14" s="9" t="s">
        <v>190</v>
      </c>
      <c r="C14" s="1">
        <f>+F41</f>
        <v>480</v>
      </c>
      <c r="D14" s="1">
        <f>+F42</f>
        <v>474</v>
      </c>
      <c r="E14" s="1">
        <f>+F43</f>
        <v>565</v>
      </c>
      <c r="F14" s="1">
        <f>+F44</f>
        <v>425</v>
      </c>
      <c r="G14" s="1">
        <f>+F45</f>
        <v>1031</v>
      </c>
      <c r="H14" s="1">
        <f>+F46</f>
        <v>314</v>
      </c>
      <c r="I14" s="1">
        <f t="shared" ref="I14:I17" si="0">SUM(C14:H14)</f>
        <v>3289</v>
      </c>
      <c r="K14" s="14"/>
    </row>
    <row r="15" spans="2:11" ht="20.100000000000001" customHeight="1">
      <c r="B15" s="8" t="s">
        <v>175</v>
      </c>
      <c r="C15" s="6">
        <f>+F55</f>
        <v>2817</v>
      </c>
      <c r="D15" s="6">
        <f>+F56</f>
        <v>2827</v>
      </c>
      <c r="E15" s="6">
        <f>+F57</f>
        <v>2764</v>
      </c>
      <c r="F15" s="6">
        <f>+F58</f>
        <v>2317</v>
      </c>
      <c r="G15" s="6">
        <f>+F59</f>
        <v>1856</v>
      </c>
      <c r="H15" s="6">
        <f>+F60</f>
        <v>1244</v>
      </c>
      <c r="I15" s="6">
        <f t="shared" si="0"/>
        <v>13825</v>
      </c>
      <c r="K15" s="14"/>
    </row>
    <row r="16" spans="2:11" ht="20.100000000000001" customHeight="1">
      <c r="B16" s="9" t="s">
        <v>9</v>
      </c>
      <c r="C16" s="1">
        <f>+F70</f>
        <v>11946</v>
      </c>
      <c r="D16" s="1">
        <f>+F71</f>
        <v>11821</v>
      </c>
      <c r="E16" s="1">
        <f>+F72</f>
        <v>10638</v>
      </c>
      <c r="F16" s="1">
        <f>+F73</f>
        <v>7838</v>
      </c>
      <c r="G16" s="1">
        <f>+F74</f>
        <v>6681</v>
      </c>
      <c r="H16" s="1">
        <f>+F75</f>
        <v>4072</v>
      </c>
      <c r="I16" s="1">
        <f t="shared" si="0"/>
        <v>52996</v>
      </c>
      <c r="K16" s="14"/>
    </row>
    <row r="17" spans="2:11" ht="20.100000000000001" customHeight="1">
      <c r="B17" s="8" t="s">
        <v>10</v>
      </c>
      <c r="C17" s="6">
        <f>+F84</f>
        <v>756</v>
      </c>
      <c r="D17" s="6">
        <f>+F85</f>
        <v>598</v>
      </c>
      <c r="E17" s="6">
        <f>+F86</f>
        <v>722</v>
      </c>
      <c r="F17" s="6">
        <f>+F87</f>
        <v>486</v>
      </c>
      <c r="G17" s="6">
        <f>+F88</f>
        <v>462</v>
      </c>
      <c r="H17" s="6">
        <f>+F89</f>
        <v>295</v>
      </c>
      <c r="I17" s="6">
        <f t="shared" si="0"/>
        <v>3319</v>
      </c>
      <c r="K17" s="14"/>
    </row>
    <row r="18" spans="2:11">
      <c r="B18" s="29" t="s">
        <v>295</v>
      </c>
    </row>
    <row r="19" spans="2:11">
      <c r="B19" s="29"/>
    </row>
    <row r="20" spans="2:11">
      <c r="B20" s="29"/>
    </row>
    <row r="21" spans="2:11">
      <c r="B21" s="29"/>
    </row>
    <row r="22" spans="2:11">
      <c r="B22" s="29"/>
    </row>
    <row r="23" spans="2:11">
      <c r="F23" s="51" t="s">
        <v>288</v>
      </c>
    </row>
    <row r="25" spans="2:11" ht="24.95" customHeight="1">
      <c r="B25" s="69" t="s">
        <v>6</v>
      </c>
      <c r="C25" s="69"/>
      <c r="D25" s="69"/>
      <c r="E25" s="69"/>
      <c r="F25" s="69"/>
    </row>
    <row r="26" spans="2:11" ht="50.1" customHeight="1">
      <c r="B26" s="27" t="s">
        <v>13</v>
      </c>
      <c r="C26" s="27" t="s">
        <v>172</v>
      </c>
      <c r="D26" s="27" t="s">
        <v>173</v>
      </c>
      <c r="E26" s="27" t="s">
        <v>174</v>
      </c>
      <c r="F26" s="27" t="s">
        <v>11</v>
      </c>
    </row>
    <row r="27" spans="2:11" ht="20.100000000000001" customHeight="1">
      <c r="B27" s="8" t="s">
        <v>0</v>
      </c>
      <c r="C27" s="6">
        <v>119</v>
      </c>
      <c r="D27" s="6">
        <v>138</v>
      </c>
      <c r="E27" s="6">
        <v>136</v>
      </c>
      <c r="F27" s="6">
        <f t="shared" ref="F27:F32" si="1">SUM(C27:E27)</f>
        <v>393</v>
      </c>
      <c r="H27" s="14"/>
    </row>
    <row r="28" spans="2:11" ht="20.100000000000001" customHeight="1">
      <c r="B28" s="9" t="s">
        <v>1</v>
      </c>
      <c r="C28" s="1">
        <v>118</v>
      </c>
      <c r="D28" s="1">
        <v>139</v>
      </c>
      <c r="E28" s="1">
        <v>139</v>
      </c>
      <c r="F28" s="1">
        <f t="shared" si="1"/>
        <v>396</v>
      </c>
      <c r="H28" s="14"/>
    </row>
    <row r="29" spans="2:11" ht="20.100000000000001" customHeight="1">
      <c r="B29" s="8" t="s">
        <v>2</v>
      </c>
      <c r="C29" s="6">
        <v>114</v>
      </c>
      <c r="D29" s="6">
        <v>138</v>
      </c>
      <c r="E29" s="6">
        <v>136</v>
      </c>
      <c r="F29" s="6">
        <f t="shared" si="1"/>
        <v>388</v>
      </c>
      <c r="H29" s="14"/>
    </row>
    <row r="30" spans="2:11" ht="20.100000000000001" customHeight="1">
      <c r="B30" s="9" t="s">
        <v>3</v>
      </c>
      <c r="C30" s="1">
        <v>118</v>
      </c>
      <c r="D30" s="1">
        <v>141</v>
      </c>
      <c r="E30" s="1">
        <v>136</v>
      </c>
      <c r="F30" s="1">
        <f t="shared" si="1"/>
        <v>395</v>
      </c>
      <c r="H30" s="14"/>
    </row>
    <row r="31" spans="2:11" ht="20.100000000000001" customHeight="1">
      <c r="B31" s="8" t="s">
        <v>4</v>
      </c>
      <c r="C31" s="6">
        <v>237</v>
      </c>
      <c r="D31" s="6">
        <v>242</v>
      </c>
      <c r="E31" s="6">
        <v>274</v>
      </c>
      <c r="F31" s="6">
        <f t="shared" si="1"/>
        <v>753</v>
      </c>
      <c r="H31" s="14"/>
    </row>
    <row r="32" spans="2:11" ht="20.100000000000001" customHeight="1">
      <c r="B32" s="9" t="s">
        <v>5</v>
      </c>
      <c r="C32" s="1">
        <v>240</v>
      </c>
      <c r="D32" s="1">
        <v>292</v>
      </c>
      <c r="E32" s="1">
        <v>299</v>
      </c>
      <c r="F32" s="1">
        <f t="shared" si="1"/>
        <v>831</v>
      </c>
    </row>
    <row r="33" spans="2:8" ht="15" customHeight="1">
      <c r="B33" s="9"/>
      <c r="C33" s="1"/>
      <c r="D33" s="1"/>
      <c r="E33" s="1"/>
      <c r="F33" s="1"/>
    </row>
    <row r="34" spans="2:8" ht="15" customHeight="1">
      <c r="B34" s="9"/>
      <c r="C34" s="1"/>
      <c r="D34" s="1"/>
      <c r="E34" s="1"/>
      <c r="F34" s="1"/>
    </row>
    <row r="35" spans="2:8" ht="15" customHeight="1"/>
    <row r="36" spans="2:8" ht="15" customHeight="1">
      <c r="B36" s="29"/>
    </row>
    <row r="37" spans="2:8">
      <c r="B37" s="29"/>
      <c r="F37" s="51" t="s">
        <v>289</v>
      </c>
    </row>
    <row r="39" spans="2:8" ht="24.95" customHeight="1">
      <c r="B39" s="69" t="s">
        <v>190</v>
      </c>
      <c r="C39" s="69"/>
      <c r="D39" s="69"/>
      <c r="E39" s="69"/>
      <c r="F39" s="69"/>
    </row>
    <row r="40" spans="2:8" ht="50.1" customHeight="1">
      <c r="B40" s="27" t="s">
        <v>13</v>
      </c>
      <c r="C40" s="27" t="s">
        <v>172</v>
      </c>
      <c r="D40" s="27" t="s">
        <v>173</v>
      </c>
      <c r="E40" s="27" t="s">
        <v>174</v>
      </c>
      <c r="F40" s="27" t="s">
        <v>11</v>
      </c>
    </row>
    <row r="41" spans="2:8" ht="20.100000000000001" customHeight="1">
      <c r="B41" s="8" t="s">
        <v>0</v>
      </c>
      <c r="C41" s="6">
        <v>146</v>
      </c>
      <c r="D41" s="6">
        <v>165</v>
      </c>
      <c r="E41" s="6">
        <v>169</v>
      </c>
      <c r="F41" s="6">
        <f t="shared" ref="F41:F46" si="2">SUM(C41:E41)</f>
        <v>480</v>
      </c>
      <c r="H41" s="14"/>
    </row>
    <row r="42" spans="2:8" ht="20.100000000000001" customHeight="1">
      <c r="B42" s="9" t="s">
        <v>1</v>
      </c>
      <c r="C42" s="1">
        <v>127</v>
      </c>
      <c r="D42" s="1">
        <v>171</v>
      </c>
      <c r="E42" s="1">
        <v>176</v>
      </c>
      <c r="F42" s="1">
        <f t="shared" si="2"/>
        <v>474</v>
      </c>
      <c r="H42" s="14"/>
    </row>
    <row r="43" spans="2:8" ht="20.100000000000001" customHeight="1">
      <c r="B43" s="8" t="s">
        <v>2</v>
      </c>
      <c r="C43" s="6">
        <v>173</v>
      </c>
      <c r="D43" s="6">
        <v>179</v>
      </c>
      <c r="E43" s="6">
        <v>213</v>
      </c>
      <c r="F43" s="6">
        <f t="shared" si="2"/>
        <v>565</v>
      </c>
      <c r="H43" s="14"/>
    </row>
    <row r="44" spans="2:8" ht="20.100000000000001" customHeight="1">
      <c r="B44" s="9" t="s">
        <v>3</v>
      </c>
      <c r="C44" s="1">
        <v>127</v>
      </c>
      <c r="D44" s="1">
        <v>144</v>
      </c>
      <c r="E44" s="1">
        <v>154</v>
      </c>
      <c r="F44" s="1">
        <f t="shared" si="2"/>
        <v>425</v>
      </c>
      <c r="H44" s="14"/>
    </row>
    <row r="45" spans="2:8" ht="20.100000000000001" customHeight="1">
      <c r="B45" s="8" t="s">
        <v>4</v>
      </c>
      <c r="C45" s="6">
        <v>344</v>
      </c>
      <c r="D45" s="6">
        <v>339</v>
      </c>
      <c r="E45" s="6">
        <v>348</v>
      </c>
      <c r="F45" s="6">
        <f t="shared" si="2"/>
        <v>1031</v>
      </c>
      <c r="H45" s="14"/>
    </row>
    <row r="46" spans="2:8" ht="20.100000000000001" customHeight="1">
      <c r="B46" s="9" t="s">
        <v>5</v>
      </c>
      <c r="C46" s="1">
        <v>95</v>
      </c>
      <c r="D46" s="1">
        <v>93</v>
      </c>
      <c r="E46" s="1">
        <v>126</v>
      </c>
      <c r="F46" s="1">
        <f t="shared" si="2"/>
        <v>314</v>
      </c>
    </row>
    <row r="47" spans="2:8" ht="15" customHeight="1">
      <c r="B47" s="9"/>
      <c r="F47" s="1"/>
    </row>
    <row r="48" spans="2:8">
      <c r="B48" s="29"/>
    </row>
    <row r="49" spans="2:8">
      <c r="B49" s="29"/>
    </row>
    <row r="50" spans="2:8">
      <c r="B50" s="29"/>
    </row>
    <row r="51" spans="2:8">
      <c r="B51" s="29"/>
      <c r="F51" s="51" t="s">
        <v>290</v>
      </c>
    </row>
    <row r="53" spans="2:8" ht="24.95" customHeight="1">
      <c r="B53" s="69" t="s">
        <v>176</v>
      </c>
      <c r="C53" s="69"/>
      <c r="D53" s="69"/>
      <c r="E53" s="69"/>
      <c r="F53" s="69"/>
    </row>
    <row r="54" spans="2:8" ht="50.1" customHeight="1">
      <c r="B54" s="27" t="s">
        <v>13</v>
      </c>
      <c r="C54" s="27" t="s">
        <v>172</v>
      </c>
      <c r="D54" s="27" t="s">
        <v>173</v>
      </c>
      <c r="E54" s="27" t="s">
        <v>174</v>
      </c>
      <c r="F54" s="27" t="s">
        <v>11</v>
      </c>
    </row>
    <row r="55" spans="2:8" ht="20.100000000000001" customHeight="1">
      <c r="B55" s="8" t="s">
        <v>0</v>
      </c>
      <c r="C55" s="6">
        <v>1497</v>
      </c>
      <c r="D55" s="6">
        <v>2249</v>
      </c>
      <c r="E55" s="6">
        <v>2817</v>
      </c>
      <c r="F55" s="6">
        <f>+E55</f>
        <v>2817</v>
      </c>
      <c r="H55" s="14"/>
    </row>
    <row r="56" spans="2:8" ht="20.100000000000001" customHeight="1">
      <c r="B56" s="9" t="s">
        <v>1</v>
      </c>
      <c r="C56" s="1">
        <v>1442</v>
      </c>
      <c r="D56" s="1">
        <v>2224</v>
      </c>
      <c r="E56" s="1">
        <v>2827</v>
      </c>
      <c r="F56" s="1">
        <f t="shared" ref="F56:F60" si="3">+E56</f>
        <v>2827</v>
      </c>
      <c r="H56" s="14"/>
    </row>
    <row r="57" spans="2:8" ht="20.100000000000001" customHeight="1">
      <c r="B57" s="8" t="s">
        <v>2</v>
      </c>
      <c r="C57" s="6">
        <v>1524</v>
      </c>
      <c r="D57" s="6">
        <v>2249</v>
      </c>
      <c r="E57" s="6">
        <v>2764</v>
      </c>
      <c r="F57" s="6">
        <f t="shared" si="3"/>
        <v>2764</v>
      </c>
      <c r="H57" s="14"/>
    </row>
    <row r="58" spans="2:8" ht="20.100000000000001" customHeight="1">
      <c r="B58" s="9" t="s">
        <v>3</v>
      </c>
      <c r="C58" s="1">
        <v>1205</v>
      </c>
      <c r="D58" s="1">
        <v>1857</v>
      </c>
      <c r="E58" s="1">
        <v>2317</v>
      </c>
      <c r="F58" s="1">
        <f t="shared" si="3"/>
        <v>2317</v>
      </c>
      <c r="H58" s="14"/>
    </row>
    <row r="59" spans="2:8" ht="20.100000000000001" customHeight="1">
      <c r="B59" s="8" t="s">
        <v>4</v>
      </c>
      <c r="C59" s="6">
        <v>877</v>
      </c>
      <c r="D59" s="6">
        <v>1420</v>
      </c>
      <c r="E59" s="6">
        <v>1856</v>
      </c>
      <c r="F59" s="6">
        <f t="shared" si="3"/>
        <v>1856</v>
      </c>
      <c r="H59" s="14"/>
    </row>
    <row r="60" spans="2:8" ht="20.100000000000001" customHeight="1">
      <c r="B60" s="9" t="s">
        <v>5</v>
      </c>
      <c r="C60" s="3">
        <v>524</v>
      </c>
      <c r="D60" s="3">
        <v>869</v>
      </c>
      <c r="E60" s="3">
        <v>1244</v>
      </c>
      <c r="F60" s="1">
        <f t="shared" si="3"/>
        <v>1244</v>
      </c>
    </row>
    <row r="61" spans="2:8">
      <c r="B61" s="29" t="s">
        <v>296</v>
      </c>
    </row>
    <row r="62" spans="2:8">
      <c r="B62" s="29"/>
    </row>
    <row r="63" spans="2:8">
      <c r="B63" s="29"/>
    </row>
    <row r="64" spans="2:8">
      <c r="B64" s="29"/>
    </row>
    <row r="66" spans="2:8">
      <c r="F66" s="51" t="s">
        <v>291</v>
      </c>
    </row>
    <row r="68" spans="2:8" ht="24.95" customHeight="1">
      <c r="B68" s="69" t="s">
        <v>9</v>
      </c>
      <c r="C68" s="69"/>
      <c r="D68" s="69"/>
      <c r="E68" s="69"/>
      <c r="F68" s="69"/>
    </row>
    <row r="69" spans="2:8" ht="50.1" customHeight="1">
      <c r="B69" s="27" t="s">
        <v>13</v>
      </c>
      <c r="C69" s="27" t="s">
        <v>172</v>
      </c>
      <c r="D69" s="27" t="s">
        <v>173</v>
      </c>
      <c r="E69" s="27" t="s">
        <v>174</v>
      </c>
      <c r="F69" s="27" t="s">
        <v>11</v>
      </c>
    </row>
    <row r="70" spans="2:8" ht="20.100000000000001" customHeight="1">
      <c r="B70" s="8" t="s">
        <v>0</v>
      </c>
      <c r="C70" s="6">
        <v>3579</v>
      </c>
      <c r="D70" s="6">
        <v>4068</v>
      </c>
      <c r="E70" s="6">
        <v>4299</v>
      </c>
      <c r="F70" s="6">
        <f t="shared" ref="F70:F75" si="4">SUM(C70:E70)</f>
        <v>11946</v>
      </c>
      <c r="H70" s="14"/>
    </row>
    <row r="71" spans="2:8" ht="20.100000000000001" customHeight="1">
      <c r="B71" s="9" t="s">
        <v>1</v>
      </c>
      <c r="C71" s="1">
        <v>3785</v>
      </c>
      <c r="D71" s="1">
        <v>3171</v>
      </c>
      <c r="E71" s="1">
        <v>4865</v>
      </c>
      <c r="F71" s="1">
        <f t="shared" si="4"/>
        <v>11821</v>
      </c>
      <c r="H71" s="14"/>
    </row>
    <row r="72" spans="2:8" ht="20.100000000000001" customHeight="1">
      <c r="B72" s="8" t="s">
        <v>2</v>
      </c>
      <c r="C72" s="6">
        <v>3527</v>
      </c>
      <c r="D72" s="6">
        <v>3474</v>
      </c>
      <c r="E72" s="6">
        <v>3637</v>
      </c>
      <c r="F72" s="6">
        <f t="shared" si="4"/>
        <v>10638</v>
      </c>
      <c r="H72" s="14"/>
    </row>
    <row r="73" spans="2:8" ht="20.100000000000001" customHeight="1">
      <c r="B73" s="9" t="s">
        <v>3</v>
      </c>
      <c r="C73" s="1">
        <v>2564</v>
      </c>
      <c r="D73" s="1">
        <v>2548</v>
      </c>
      <c r="E73" s="1">
        <v>2726</v>
      </c>
      <c r="F73" s="1">
        <f t="shared" si="4"/>
        <v>7838</v>
      </c>
      <c r="H73" s="14"/>
    </row>
    <row r="74" spans="2:8" ht="20.100000000000001" customHeight="1">
      <c r="B74" s="8" t="s">
        <v>4</v>
      </c>
      <c r="C74" s="6">
        <v>2156</v>
      </c>
      <c r="D74" s="6">
        <v>2266</v>
      </c>
      <c r="E74" s="6">
        <v>2259</v>
      </c>
      <c r="F74" s="6">
        <f t="shared" si="4"/>
        <v>6681</v>
      </c>
      <c r="H74" s="14"/>
    </row>
    <row r="75" spans="2:8" ht="20.100000000000001" customHeight="1">
      <c r="B75" s="9" t="s">
        <v>5</v>
      </c>
      <c r="C75" s="1">
        <v>1101</v>
      </c>
      <c r="D75" s="1">
        <v>1202</v>
      </c>
      <c r="E75" s="1">
        <v>1769</v>
      </c>
      <c r="F75" s="1">
        <f t="shared" si="4"/>
        <v>4072</v>
      </c>
    </row>
    <row r="79" spans="2:8">
      <c r="B79" s="29"/>
    </row>
    <row r="80" spans="2:8">
      <c r="B80" s="29"/>
      <c r="F80" s="51" t="s">
        <v>292</v>
      </c>
    </row>
    <row r="82" spans="2:8" ht="24.95" customHeight="1">
      <c r="B82" s="69" t="s">
        <v>191</v>
      </c>
      <c r="C82" s="69"/>
      <c r="D82" s="69"/>
      <c r="E82" s="69"/>
      <c r="F82" s="69"/>
    </row>
    <row r="83" spans="2:8" ht="50.1" customHeight="1">
      <c r="B83" s="27" t="s">
        <v>13</v>
      </c>
      <c r="C83" s="27" t="s">
        <v>172</v>
      </c>
      <c r="D83" s="27" t="s">
        <v>173</v>
      </c>
      <c r="E83" s="27" t="s">
        <v>174</v>
      </c>
      <c r="F83" s="27" t="s">
        <v>11</v>
      </c>
    </row>
    <row r="84" spans="2:8" ht="20.100000000000001" customHeight="1">
      <c r="B84" s="8" t="s">
        <v>0</v>
      </c>
      <c r="C84" s="6">
        <v>339</v>
      </c>
      <c r="D84" s="6">
        <v>198</v>
      </c>
      <c r="E84" s="6">
        <v>219</v>
      </c>
      <c r="F84" s="6">
        <f t="shared" ref="F84:F89" si="5">SUM(C84:E84)</f>
        <v>756</v>
      </c>
      <c r="H84" s="14"/>
    </row>
    <row r="85" spans="2:8" ht="20.100000000000001" customHeight="1">
      <c r="B85" s="9" t="s">
        <v>1</v>
      </c>
      <c r="C85" s="1">
        <v>175</v>
      </c>
      <c r="D85" s="1">
        <v>203</v>
      </c>
      <c r="E85" s="1">
        <v>220</v>
      </c>
      <c r="F85" s="1">
        <f t="shared" si="5"/>
        <v>598</v>
      </c>
      <c r="H85" s="14"/>
    </row>
    <row r="86" spans="2:8" ht="20.100000000000001" customHeight="1">
      <c r="B86" s="8" t="s">
        <v>2</v>
      </c>
      <c r="C86" s="6">
        <v>246</v>
      </c>
      <c r="D86" s="6">
        <v>249</v>
      </c>
      <c r="E86" s="6">
        <v>227</v>
      </c>
      <c r="F86" s="6">
        <f t="shared" si="5"/>
        <v>722</v>
      </c>
      <c r="H86" s="14"/>
    </row>
    <row r="87" spans="2:8" ht="20.100000000000001" customHeight="1">
      <c r="B87" s="9" t="s">
        <v>3</v>
      </c>
      <c r="C87" s="1">
        <v>161</v>
      </c>
      <c r="D87" s="1">
        <v>153</v>
      </c>
      <c r="E87" s="1">
        <v>172</v>
      </c>
      <c r="F87" s="1">
        <f t="shared" si="5"/>
        <v>486</v>
      </c>
      <c r="H87" s="14"/>
    </row>
    <row r="88" spans="2:8" ht="20.100000000000001" customHeight="1">
      <c r="B88" s="8" t="s">
        <v>4</v>
      </c>
      <c r="C88" s="6">
        <v>121</v>
      </c>
      <c r="D88" s="6">
        <v>169</v>
      </c>
      <c r="E88" s="6">
        <v>172</v>
      </c>
      <c r="F88" s="6">
        <f t="shared" si="5"/>
        <v>462</v>
      </c>
      <c r="H88" s="14"/>
    </row>
    <row r="89" spans="2:8" ht="20.100000000000001" customHeight="1">
      <c r="B89" s="9" t="s">
        <v>5</v>
      </c>
      <c r="C89" s="3">
        <v>84</v>
      </c>
      <c r="D89" s="3">
        <v>105</v>
      </c>
      <c r="E89" s="3">
        <v>106</v>
      </c>
      <c r="F89" s="1">
        <f t="shared" si="5"/>
        <v>295</v>
      </c>
    </row>
    <row r="91" spans="2:8">
      <c r="B91" s="29"/>
    </row>
    <row r="94" spans="2:8">
      <c r="F94" s="51" t="s">
        <v>293</v>
      </c>
    </row>
    <row r="96" spans="2:8" ht="24.95" customHeight="1">
      <c r="B96" s="69" t="s">
        <v>12</v>
      </c>
      <c r="C96" s="69"/>
      <c r="D96" s="69"/>
      <c r="E96" s="69"/>
      <c r="F96" s="69"/>
    </row>
    <row r="97" spans="2:13" ht="30" customHeight="1">
      <c r="B97" s="28" t="s">
        <v>19</v>
      </c>
      <c r="C97" s="28" t="s">
        <v>172</v>
      </c>
      <c r="D97" s="28" t="s">
        <v>173</v>
      </c>
      <c r="E97" s="28" t="s">
        <v>174</v>
      </c>
      <c r="F97" s="28" t="s">
        <v>11</v>
      </c>
    </row>
    <row r="98" spans="2:13" ht="20.100000000000001" customHeight="1">
      <c r="B98" s="18" t="s">
        <v>14</v>
      </c>
      <c r="C98" s="6">
        <v>107</v>
      </c>
      <c r="D98" s="6">
        <v>148</v>
      </c>
      <c r="E98" s="6">
        <v>118</v>
      </c>
      <c r="F98" s="6">
        <f>SUM(C98:E98)</f>
        <v>373</v>
      </c>
      <c r="G98"/>
      <c r="I98" s="35"/>
      <c r="J98" s="36"/>
      <c r="K98" s="36"/>
      <c r="L98" s="36"/>
      <c r="M98" s="37"/>
    </row>
    <row r="99" spans="2:13" ht="20.100000000000001" customHeight="1">
      <c r="B99" s="19" t="s">
        <v>16</v>
      </c>
      <c r="C99" s="2">
        <v>11</v>
      </c>
      <c r="D99" s="2">
        <v>8</v>
      </c>
      <c r="E99" s="2">
        <v>4</v>
      </c>
      <c r="F99" s="1">
        <f t="shared" ref="F99:F104" si="6">SUM(C99:E99)</f>
        <v>23</v>
      </c>
      <c r="G99"/>
      <c r="I99" s="35"/>
      <c r="J99" s="36"/>
      <c r="K99" s="36"/>
      <c r="L99" s="36"/>
      <c r="M99" s="37"/>
    </row>
    <row r="100" spans="2:13" ht="20.100000000000001" customHeight="1">
      <c r="B100" s="18" t="s">
        <v>15</v>
      </c>
      <c r="C100" s="6">
        <v>174</v>
      </c>
      <c r="D100" s="6">
        <v>224</v>
      </c>
      <c r="E100" s="6">
        <v>229</v>
      </c>
      <c r="F100" s="6">
        <f t="shared" si="6"/>
        <v>627</v>
      </c>
      <c r="G100" s="26"/>
      <c r="I100" s="35"/>
      <c r="J100" s="36"/>
      <c r="K100" s="36"/>
      <c r="L100" s="36"/>
      <c r="M100" s="37"/>
    </row>
    <row r="101" spans="2:13" ht="20.100000000000001" customHeight="1">
      <c r="B101" s="19" t="s">
        <v>17</v>
      </c>
      <c r="C101" s="1">
        <v>105</v>
      </c>
      <c r="D101" s="1">
        <v>111</v>
      </c>
      <c r="E101" s="1">
        <v>145</v>
      </c>
      <c r="F101" s="1">
        <f t="shared" si="6"/>
        <v>361</v>
      </c>
      <c r="G101"/>
      <c r="I101" s="35"/>
      <c r="J101" s="36"/>
      <c r="K101" s="36"/>
      <c r="L101" s="36"/>
      <c r="M101" s="37"/>
    </row>
    <row r="102" spans="2:13" ht="20.100000000000001" customHeight="1">
      <c r="B102" s="18" t="s">
        <v>18</v>
      </c>
      <c r="C102" s="6">
        <v>21</v>
      </c>
      <c r="D102" s="6">
        <v>31</v>
      </c>
      <c r="E102" s="6">
        <v>35</v>
      </c>
      <c r="F102" s="6">
        <f t="shared" si="6"/>
        <v>87</v>
      </c>
      <c r="G102" s="26"/>
      <c r="I102" s="35"/>
      <c r="J102" s="36"/>
      <c r="K102" s="36"/>
      <c r="L102" s="36"/>
      <c r="M102" s="37"/>
    </row>
    <row r="103" spans="2:13" ht="20.100000000000001" customHeight="1">
      <c r="B103" s="19" t="s">
        <v>188</v>
      </c>
      <c r="C103" s="11">
        <v>424</v>
      </c>
      <c r="D103" s="11">
        <v>417</v>
      </c>
      <c r="E103" s="11">
        <v>465</v>
      </c>
      <c r="F103" s="11">
        <f t="shared" si="6"/>
        <v>1306</v>
      </c>
      <c r="G103"/>
      <c r="I103" s="35"/>
      <c r="J103" s="36"/>
      <c r="K103" s="36"/>
      <c r="L103" s="36"/>
      <c r="M103" s="37"/>
    </row>
    <row r="104" spans="2:13" ht="20.100000000000001" customHeight="1">
      <c r="B104" s="18" t="s">
        <v>189</v>
      </c>
      <c r="C104" s="6">
        <v>104</v>
      </c>
      <c r="D104" s="6">
        <v>151</v>
      </c>
      <c r="E104" s="6">
        <v>124</v>
      </c>
      <c r="F104" s="6">
        <f t="shared" si="6"/>
        <v>379</v>
      </c>
      <c r="G104"/>
      <c r="I104" s="35"/>
      <c r="J104" s="36"/>
      <c r="K104" s="36"/>
      <c r="L104" s="36"/>
      <c r="M104" s="37"/>
    </row>
    <row r="105" spans="2:13" ht="20.100000000000001" customHeight="1">
      <c r="B105" s="23" t="s">
        <v>29</v>
      </c>
      <c r="C105" s="16">
        <f>SUM(C98:C104)</f>
        <v>946</v>
      </c>
      <c r="D105" s="16">
        <f t="shared" ref="D105:F105" si="7">SUM(D98:D104)</f>
        <v>1090</v>
      </c>
      <c r="E105" s="16">
        <f t="shared" si="7"/>
        <v>1120</v>
      </c>
      <c r="F105" s="16">
        <f t="shared" si="7"/>
        <v>3156</v>
      </c>
      <c r="I105" s="35"/>
      <c r="J105" s="36"/>
      <c r="K105" s="36"/>
      <c r="L105" s="36"/>
      <c r="M105" s="37"/>
    </row>
    <row r="106" spans="2:13">
      <c r="I106" s="35"/>
      <c r="J106" s="36"/>
      <c r="K106" s="36"/>
      <c r="L106" s="36"/>
      <c r="M106" s="37"/>
    </row>
    <row r="107" spans="2:13">
      <c r="B107" s="29"/>
    </row>
    <row r="110" spans="2:13">
      <c r="I110" s="51" t="s">
        <v>294</v>
      </c>
    </row>
    <row r="112" spans="2:13" ht="24.95" customHeight="1">
      <c r="B112" s="69" t="s">
        <v>195</v>
      </c>
      <c r="C112" s="69"/>
      <c r="D112" s="69"/>
      <c r="E112" s="69"/>
      <c r="F112" s="69"/>
      <c r="G112" s="69"/>
      <c r="H112" s="69"/>
      <c r="I112" s="69"/>
    </row>
    <row r="113" spans="2:9" ht="50.1" customHeight="1">
      <c r="B113" s="27" t="s">
        <v>20</v>
      </c>
      <c r="C113" s="27" t="s">
        <v>0</v>
      </c>
      <c r="D113" s="27" t="s">
        <v>1</v>
      </c>
      <c r="E113" s="27" t="s">
        <v>2</v>
      </c>
      <c r="F113" s="27" t="s">
        <v>3</v>
      </c>
      <c r="G113" s="27" t="s">
        <v>4</v>
      </c>
      <c r="H113" s="27" t="s">
        <v>5</v>
      </c>
      <c r="I113" s="27" t="s">
        <v>11</v>
      </c>
    </row>
    <row r="114" spans="2:9" ht="20.100000000000001" customHeight="1">
      <c r="B114" s="8" t="s">
        <v>21</v>
      </c>
      <c r="C114" s="6">
        <v>84</v>
      </c>
      <c r="D114" s="6">
        <v>67</v>
      </c>
      <c r="E114" s="6">
        <v>57</v>
      </c>
      <c r="F114" s="6">
        <v>148</v>
      </c>
      <c r="G114" s="6">
        <v>689</v>
      </c>
      <c r="H114" s="7">
        <v>198</v>
      </c>
      <c r="I114" s="6">
        <f>SUM(C114:H114)</f>
        <v>1243</v>
      </c>
    </row>
    <row r="115" spans="2:9" ht="20.100000000000001" customHeight="1">
      <c r="B115" s="9" t="s">
        <v>177</v>
      </c>
      <c r="C115" s="1">
        <v>334</v>
      </c>
      <c r="D115" s="1">
        <v>330</v>
      </c>
      <c r="E115" s="1">
        <v>295</v>
      </c>
      <c r="F115" s="1">
        <v>129</v>
      </c>
      <c r="G115" s="1">
        <v>196</v>
      </c>
      <c r="H115" s="1">
        <v>9</v>
      </c>
      <c r="I115" s="1">
        <f t="shared" ref="I115:I124" si="8">SUM(C115:H115)</f>
        <v>1293</v>
      </c>
    </row>
    <row r="116" spans="2:9" ht="20.100000000000001" customHeight="1">
      <c r="B116" s="8" t="s">
        <v>22</v>
      </c>
      <c r="C116" s="6">
        <v>0</v>
      </c>
      <c r="D116" s="6">
        <v>7</v>
      </c>
      <c r="E116" s="6">
        <v>0</v>
      </c>
      <c r="F116" s="6">
        <v>0</v>
      </c>
      <c r="G116" s="6">
        <v>1</v>
      </c>
      <c r="H116" s="7">
        <v>1</v>
      </c>
      <c r="I116" s="6">
        <f t="shared" si="8"/>
        <v>9</v>
      </c>
    </row>
    <row r="117" spans="2:9" ht="20.100000000000001" customHeight="1">
      <c r="B117" s="9" t="s">
        <v>23</v>
      </c>
      <c r="C117" s="1">
        <v>33</v>
      </c>
      <c r="D117" s="1">
        <v>51</v>
      </c>
      <c r="E117" s="1">
        <v>106</v>
      </c>
      <c r="F117" s="1">
        <v>57</v>
      </c>
      <c r="G117" s="1">
        <v>27</v>
      </c>
      <c r="H117" s="1">
        <v>0</v>
      </c>
      <c r="I117" s="1">
        <f t="shared" si="8"/>
        <v>274</v>
      </c>
    </row>
    <row r="118" spans="2:9" ht="20.100000000000001" customHeight="1">
      <c r="B118" s="8" t="s">
        <v>24</v>
      </c>
      <c r="C118" s="6">
        <v>3</v>
      </c>
      <c r="D118" s="6">
        <v>4</v>
      </c>
      <c r="E118" s="6">
        <v>9</v>
      </c>
      <c r="F118" s="6">
        <v>4</v>
      </c>
      <c r="G118" s="6">
        <v>19</v>
      </c>
      <c r="H118" s="7">
        <v>2</v>
      </c>
      <c r="I118" s="6">
        <f t="shared" si="8"/>
        <v>41</v>
      </c>
    </row>
    <row r="119" spans="2:9" ht="20.100000000000001" customHeight="1">
      <c r="B119" s="9" t="s">
        <v>25</v>
      </c>
      <c r="C119" s="1">
        <v>0</v>
      </c>
      <c r="D119" s="1">
        <v>0</v>
      </c>
      <c r="E119" s="1">
        <v>20</v>
      </c>
      <c r="F119" s="1">
        <v>1</v>
      </c>
      <c r="G119" s="1">
        <v>4</v>
      </c>
      <c r="H119" s="1">
        <v>0</v>
      </c>
      <c r="I119" s="1">
        <f t="shared" si="8"/>
        <v>25</v>
      </c>
    </row>
    <row r="120" spans="2:9" ht="20.100000000000001" customHeight="1">
      <c r="B120" s="8" t="s">
        <v>26</v>
      </c>
      <c r="C120" s="6">
        <v>1</v>
      </c>
      <c r="D120" s="6">
        <v>1</v>
      </c>
      <c r="E120" s="6">
        <v>2</v>
      </c>
      <c r="F120" s="6">
        <v>11</v>
      </c>
      <c r="G120" s="6">
        <v>19</v>
      </c>
      <c r="H120" s="7">
        <v>40</v>
      </c>
      <c r="I120" s="6">
        <f t="shared" si="8"/>
        <v>74</v>
      </c>
    </row>
    <row r="121" spans="2:9" ht="20.100000000000001" customHeight="1">
      <c r="B121" s="9" t="s">
        <v>27</v>
      </c>
      <c r="C121" s="1">
        <v>22</v>
      </c>
      <c r="D121" s="1">
        <v>0</v>
      </c>
      <c r="E121" s="1">
        <v>37</v>
      </c>
      <c r="F121" s="1">
        <v>31</v>
      </c>
      <c r="G121" s="1">
        <v>0</v>
      </c>
      <c r="H121" s="1">
        <v>35</v>
      </c>
      <c r="I121" s="1">
        <f t="shared" si="8"/>
        <v>125</v>
      </c>
    </row>
    <row r="122" spans="2:9" ht="20.100000000000001" customHeight="1">
      <c r="B122" s="8" t="s">
        <v>28</v>
      </c>
      <c r="C122" s="6">
        <v>2</v>
      </c>
      <c r="D122" s="6">
        <v>5</v>
      </c>
      <c r="E122" s="6">
        <v>6</v>
      </c>
      <c r="F122" s="6">
        <v>41</v>
      </c>
      <c r="G122" s="6">
        <v>52</v>
      </c>
      <c r="H122" s="7">
        <v>22</v>
      </c>
      <c r="I122" s="6">
        <f t="shared" si="8"/>
        <v>128</v>
      </c>
    </row>
    <row r="123" spans="2:9" ht="20.100000000000001" customHeight="1">
      <c r="B123" s="9" t="s">
        <v>164</v>
      </c>
      <c r="C123" s="1">
        <v>0</v>
      </c>
      <c r="D123" s="1">
        <v>1</v>
      </c>
      <c r="E123" s="1">
        <v>1</v>
      </c>
      <c r="F123" s="1">
        <v>2</v>
      </c>
      <c r="G123" s="1">
        <v>0</v>
      </c>
      <c r="H123" s="1">
        <v>0</v>
      </c>
      <c r="I123" s="1">
        <f t="shared" si="8"/>
        <v>4</v>
      </c>
    </row>
    <row r="124" spans="2:9" ht="20.100000000000001" customHeight="1">
      <c r="B124" s="8" t="s">
        <v>36</v>
      </c>
      <c r="C124" s="6">
        <v>1</v>
      </c>
      <c r="D124" s="6">
        <v>8</v>
      </c>
      <c r="E124" s="6">
        <v>32</v>
      </c>
      <c r="F124" s="6">
        <v>1</v>
      </c>
      <c r="G124" s="6">
        <v>24</v>
      </c>
      <c r="H124" s="7">
        <v>7</v>
      </c>
      <c r="I124" s="6">
        <f t="shared" si="8"/>
        <v>73</v>
      </c>
    </row>
    <row r="125" spans="2:9" ht="20.100000000000001" customHeight="1">
      <c r="B125" s="15" t="s">
        <v>29</v>
      </c>
      <c r="C125" s="16">
        <f>SUM(C114:C124)</f>
        <v>480</v>
      </c>
      <c r="D125" s="16">
        <f t="shared" ref="D125:I125" si="9">SUM(D114:D124)</f>
        <v>474</v>
      </c>
      <c r="E125" s="16">
        <f t="shared" si="9"/>
        <v>565</v>
      </c>
      <c r="F125" s="16">
        <f t="shared" si="9"/>
        <v>425</v>
      </c>
      <c r="G125" s="16">
        <f t="shared" si="9"/>
        <v>1031</v>
      </c>
      <c r="H125" s="16">
        <f t="shared" si="9"/>
        <v>314</v>
      </c>
      <c r="I125" s="16">
        <f t="shared" si="9"/>
        <v>3289</v>
      </c>
    </row>
    <row r="127" spans="2:9">
      <c r="B127" s="29"/>
    </row>
  </sheetData>
  <mergeCells count="8">
    <mergeCell ref="B112:I112"/>
    <mergeCell ref="B11:I11"/>
    <mergeCell ref="B25:F25"/>
    <mergeCell ref="B39:F39"/>
    <mergeCell ref="B53:F53"/>
    <mergeCell ref="B68:F68"/>
    <mergeCell ref="B82:F82"/>
    <mergeCell ref="B96:F96"/>
  </mergeCells>
  <hyperlinks>
    <hyperlink ref="B1" location="Índice!A1" display="Índic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8"/>
  <sheetViews>
    <sheetView showGridLines="0" topLeftCell="A22" workbookViewId="0">
      <selection activeCell="D25" sqref="D25:F25"/>
    </sheetView>
  </sheetViews>
  <sheetFormatPr baseColWidth="10" defaultRowHeight="15"/>
  <cols>
    <col min="2" max="2" width="33.140625" customWidth="1"/>
  </cols>
  <sheetData>
    <row r="1" spans="2:7">
      <c r="B1" s="48" t="s">
        <v>203</v>
      </c>
    </row>
    <row r="2" spans="2:7" ht="18">
      <c r="B2" s="54" t="s">
        <v>314</v>
      </c>
    </row>
    <row r="3" spans="2:7">
      <c r="B3" s="53" t="s">
        <v>218</v>
      </c>
    </row>
    <row r="4" spans="2:7">
      <c r="B4" s="53" t="s">
        <v>208</v>
      </c>
    </row>
    <row r="6" spans="2:7" ht="18">
      <c r="B6" s="22" t="s">
        <v>212</v>
      </c>
    </row>
    <row r="7" spans="2:7" ht="15" customHeight="1"/>
    <row r="8" spans="2:7" ht="15" customHeight="1"/>
    <row r="9" spans="2:7" ht="15" customHeight="1">
      <c r="B9" s="22"/>
      <c r="G9" s="51" t="s">
        <v>226</v>
      </c>
    </row>
    <row r="11" spans="2:7" ht="24.95" customHeight="1">
      <c r="B11" s="69" t="s">
        <v>64</v>
      </c>
      <c r="C11" s="69"/>
      <c r="D11" s="69"/>
      <c r="E11" s="69"/>
      <c r="F11" s="69"/>
      <c r="G11" s="69"/>
    </row>
    <row r="12" spans="2:7" ht="50.1" customHeight="1">
      <c r="B12" s="4"/>
      <c r="C12" s="71" t="s">
        <v>1</v>
      </c>
      <c r="D12" s="71"/>
      <c r="E12" s="71" t="s">
        <v>5</v>
      </c>
      <c r="F12" s="71"/>
      <c r="G12" s="57" t="s">
        <v>11</v>
      </c>
    </row>
    <row r="13" spans="2:7" ht="20.100000000000001" customHeight="1">
      <c r="B13" s="8" t="s">
        <v>6</v>
      </c>
      <c r="C13" s="72">
        <v>26</v>
      </c>
      <c r="D13" s="72"/>
      <c r="E13" s="72">
        <v>16</v>
      </c>
      <c r="F13" s="72"/>
      <c r="G13" s="6">
        <f>C13+E13</f>
        <v>42</v>
      </c>
    </row>
    <row r="14" spans="2:7" ht="20.100000000000001" customHeight="1">
      <c r="B14" s="9" t="s">
        <v>7</v>
      </c>
      <c r="C14" s="73">
        <v>20</v>
      </c>
      <c r="D14" s="73"/>
      <c r="E14" s="73">
        <v>59</v>
      </c>
      <c r="F14" s="73"/>
      <c r="G14" s="59">
        <f t="shared" ref="G14:G17" si="0">C14+E14</f>
        <v>79</v>
      </c>
    </row>
    <row r="15" spans="2:7" ht="20.100000000000001" customHeight="1">
      <c r="B15" s="8" t="s">
        <v>8</v>
      </c>
      <c r="C15" s="72">
        <v>472</v>
      </c>
      <c r="D15" s="72"/>
      <c r="E15" s="72">
        <v>365</v>
      </c>
      <c r="F15" s="72"/>
      <c r="G15" s="6">
        <f t="shared" si="0"/>
        <v>837</v>
      </c>
    </row>
    <row r="16" spans="2:7" ht="20.100000000000001" customHeight="1">
      <c r="B16" s="9" t="s">
        <v>9</v>
      </c>
      <c r="C16" s="73">
        <v>1519</v>
      </c>
      <c r="D16" s="73"/>
      <c r="E16" s="73">
        <v>1364</v>
      </c>
      <c r="F16" s="73"/>
      <c r="G16" s="59">
        <f t="shared" si="0"/>
        <v>2883</v>
      </c>
    </row>
    <row r="17" spans="2:7" ht="20.100000000000001" customHeight="1">
      <c r="B17" s="8" t="s">
        <v>10</v>
      </c>
      <c r="C17" s="72">
        <v>80</v>
      </c>
      <c r="D17" s="72"/>
      <c r="E17" s="72">
        <v>100</v>
      </c>
      <c r="F17" s="72"/>
      <c r="G17" s="6">
        <f t="shared" si="0"/>
        <v>180</v>
      </c>
    </row>
    <row r="22" spans="2:7">
      <c r="G22" s="51" t="s">
        <v>298</v>
      </c>
    </row>
    <row r="24" spans="2:7" ht="50.1" customHeight="1">
      <c r="B24" s="70" t="s">
        <v>65</v>
      </c>
      <c r="C24" s="70"/>
      <c r="D24" s="70"/>
      <c r="E24" s="70"/>
      <c r="F24" s="70"/>
      <c r="G24" s="70"/>
    </row>
    <row r="25" spans="2:7" ht="45">
      <c r="B25" s="71" t="s">
        <v>66</v>
      </c>
      <c r="C25" s="71"/>
      <c r="D25" s="66" t="s">
        <v>172</v>
      </c>
      <c r="E25" s="66" t="s">
        <v>173</v>
      </c>
      <c r="F25" s="66" t="s">
        <v>174</v>
      </c>
      <c r="G25" s="13" t="s">
        <v>11</v>
      </c>
    </row>
    <row r="26" spans="2:7" ht="20.100000000000001" customHeight="1">
      <c r="B26" s="18" t="s">
        <v>67</v>
      </c>
      <c r="C26" s="6"/>
      <c r="D26" s="6">
        <v>3</v>
      </c>
      <c r="E26" s="6">
        <v>1</v>
      </c>
      <c r="F26" s="6">
        <v>2</v>
      </c>
      <c r="G26" s="6">
        <f t="shared" ref="G26:G42" si="1">SUM(D26:F26)</f>
        <v>6</v>
      </c>
    </row>
    <row r="27" spans="2:7" ht="20.100000000000001" customHeight="1">
      <c r="B27" s="19" t="s">
        <v>68</v>
      </c>
      <c r="C27" s="2"/>
      <c r="D27" s="2">
        <v>0</v>
      </c>
      <c r="E27" s="2">
        <v>1</v>
      </c>
      <c r="F27" s="2">
        <v>0</v>
      </c>
      <c r="G27" s="1">
        <f t="shared" si="1"/>
        <v>1</v>
      </c>
    </row>
    <row r="28" spans="2:7" ht="20.100000000000001" customHeight="1">
      <c r="B28" s="18" t="s">
        <v>69</v>
      </c>
      <c r="C28" s="6"/>
      <c r="D28" s="6">
        <v>0</v>
      </c>
      <c r="E28" s="6">
        <v>3</v>
      </c>
      <c r="F28" s="6">
        <v>1</v>
      </c>
      <c r="G28" s="6">
        <f t="shared" si="1"/>
        <v>4</v>
      </c>
    </row>
    <row r="29" spans="2:7" ht="20.100000000000001" customHeight="1">
      <c r="B29" s="19" t="s">
        <v>70</v>
      </c>
      <c r="C29" s="2"/>
      <c r="D29" s="2">
        <v>0</v>
      </c>
      <c r="E29" s="2">
        <v>1</v>
      </c>
      <c r="F29" s="2">
        <v>1</v>
      </c>
      <c r="G29" s="1">
        <f t="shared" si="1"/>
        <v>2</v>
      </c>
    </row>
    <row r="30" spans="2:7" ht="20.100000000000001" customHeight="1">
      <c r="B30" s="18" t="s">
        <v>88</v>
      </c>
      <c r="C30" s="6"/>
      <c r="D30" s="6">
        <v>0</v>
      </c>
      <c r="E30" s="6">
        <v>0</v>
      </c>
      <c r="F30" s="6">
        <v>1</v>
      </c>
      <c r="G30" s="6">
        <f t="shared" si="1"/>
        <v>1</v>
      </c>
    </row>
    <row r="31" spans="2:7" ht="20.100000000000001" customHeight="1">
      <c r="B31" s="19" t="s">
        <v>71</v>
      </c>
      <c r="C31" s="2"/>
      <c r="D31" s="2">
        <v>2</v>
      </c>
      <c r="E31" s="2">
        <v>0</v>
      </c>
      <c r="F31" s="2">
        <v>1</v>
      </c>
      <c r="G31" s="1">
        <f t="shared" si="1"/>
        <v>3</v>
      </c>
    </row>
    <row r="32" spans="2:7" ht="20.100000000000001" customHeight="1">
      <c r="B32" s="18" t="s">
        <v>72</v>
      </c>
      <c r="C32" s="6"/>
      <c r="D32" s="6">
        <v>0</v>
      </c>
      <c r="E32" s="6">
        <v>3</v>
      </c>
      <c r="F32" s="6">
        <v>1</v>
      </c>
      <c r="G32" s="6">
        <f t="shared" si="1"/>
        <v>4</v>
      </c>
    </row>
    <row r="33" spans="2:7" ht="20.100000000000001" customHeight="1">
      <c r="B33" s="19" t="s">
        <v>60</v>
      </c>
      <c r="C33" s="2"/>
      <c r="D33" s="2">
        <v>0</v>
      </c>
      <c r="E33" s="2">
        <v>0</v>
      </c>
      <c r="F33" s="2">
        <v>1</v>
      </c>
      <c r="G33" s="1">
        <f t="shared" si="1"/>
        <v>1</v>
      </c>
    </row>
    <row r="34" spans="2:7" ht="20.100000000000001" customHeight="1">
      <c r="B34" s="18" t="s">
        <v>74</v>
      </c>
      <c r="C34" s="6"/>
      <c r="D34" s="6">
        <v>4</v>
      </c>
      <c r="E34" s="6">
        <v>1</v>
      </c>
      <c r="F34" s="6">
        <v>1</v>
      </c>
      <c r="G34" s="6">
        <f t="shared" si="1"/>
        <v>6</v>
      </c>
    </row>
    <row r="35" spans="2:7" ht="20.100000000000001" customHeight="1">
      <c r="B35" s="19" t="s">
        <v>61</v>
      </c>
      <c r="C35" s="2"/>
      <c r="D35" s="2">
        <v>3</v>
      </c>
      <c r="E35" s="2">
        <v>1</v>
      </c>
      <c r="F35" s="2">
        <v>0</v>
      </c>
      <c r="G35" s="1">
        <f t="shared" si="1"/>
        <v>4</v>
      </c>
    </row>
    <row r="36" spans="2:7" ht="20.100000000000001" customHeight="1">
      <c r="B36" s="18" t="s">
        <v>62</v>
      </c>
      <c r="C36" s="6"/>
      <c r="D36" s="6">
        <v>1</v>
      </c>
      <c r="E36" s="6">
        <v>4</v>
      </c>
      <c r="F36" s="6">
        <v>1</v>
      </c>
      <c r="G36" s="6">
        <f t="shared" si="1"/>
        <v>6</v>
      </c>
    </row>
    <row r="37" spans="2:7" ht="20.100000000000001" customHeight="1">
      <c r="B37" s="19" t="s">
        <v>77</v>
      </c>
      <c r="C37" s="2"/>
      <c r="D37" s="2">
        <v>1</v>
      </c>
      <c r="E37" s="2">
        <v>1</v>
      </c>
      <c r="F37" s="2">
        <v>0</v>
      </c>
      <c r="G37" s="1">
        <f t="shared" si="1"/>
        <v>2</v>
      </c>
    </row>
    <row r="38" spans="2:7" ht="20.100000000000001" customHeight="1">
      <c r="B38" s="18" t="s">
        <v>79</v>
      </c>
      <c r="C38" s="6"/>
      <c r="D38" s="6">
        <v>0</v>
      </c>
      <c r="E38" s="6">
        <v>2</v>
      </c>
      <c r="F38" s="6">
        <v>1</v>
      </c>
      <c r="G38" s="6">
        <f t="shared" si="1"/>
        <v>3</v>
      </c>
    </row>
    <row r="39" spans="2:7" ht="20.100000000000001" customHeight="1">
      <c r="B39" s="19" t="s">
        <v>233</v>
      </c>
      <c r="C39" s="1"/>
      <c r="D39" s="1">
        <v>1</v>
      </c>
      <c r="E39" s="1">
        <v>0</v>
      </c>
      <c r="F39" s="1">
        <v>0</v>
      </c>
      <c r="G39" s="1">
        <f t="shared" si="1"/>
        <v>1</v>
      </c>
    </row>
    <row r="40" spans="2:7" ht="20.100000000000001" customHeight="1">
      <c r="B40" s="18" t="s">
        <v>63</v>
      </c>
      <c r="C40" s="6"/>
      <c r="D40" s="6">
        <v>0</v>
      </c>
      <c r="E40" s="6">
        <v>2</v>
      </c>
      <c r="F40" s="6">
        <v>1</v>
      </c>
      <c r="G40" s="6">
        <f t="shared" si="1"/>
        <v>3</v>
      </c>
    </row>
    <row r="41" spans="2:7" ht="20.100000000000001" customHeight="1">
      <c r="B41" s="19" t="s">
        <v>80</v>
      </c>
      <c r="C41" s="11"/>
      <c r="D41" s="11">
        <v>1</v>
      </c>
      <c r="E41" s="11">
        <v>3</v>
      </c>
      <c r="F41" s="11">
        <v>2</v>
      </c>
      <c r="G41" s="1">
        <f t="shared" si="1"/>
        <v>6</v>
      </c>
    </row>
    <row r="42" spans="2:7" ht="20.100000000000001" customHeight="1">
      <c r="B42" s="18" t="s">
        <v>29</v>
      </c>
      <c r="C42" s="18"/>
      <c r="D42" s="24">
        <f>SUM(D26:D41)</f>
        <v>16</v>
      </c>
      <c r="E42" s="24">
        <f>SUM(E26:E41)</f>
        <v>23</v>
      </c>
      <c r="F42" s="24">
        <f>SUM(F26:F41)</f>
        <v>14</v>
      </c>
      <c r="G42" s="24">
        <f t="shared" si="1"/>
        <v>53</v>
      </c>
    </row>
    <row r="47" spans="2:7">
      <c r="G47" s="51" t="s">
        <v>299</v>
      </c>
    </row>
    <row r="49" spans="2:7" ht="50.1" customHeight="1">
      <c r="B49" s="70" t="s">
        <v>81</v>
      </c>
      <c r="C49" s="69"/>
      <c r="D49" s="69"/>
      <c r="E49" s="69"/>
      <c r="F49" s="69"/>
      <c r="G49" s="69"/>
    </row>
    <row r="50" spans="2:7" ht="50.1" customHeight="1">
      <c r="B50" s="4"/>
      <c r="C50" s="71" t="s">
        <v>1</v>
      </c>
      <c r="D50" s="71"/>
      <c r="E50" s="71" t="s">
        <v>5</v>
      </c>
      <c r="F50" s="71"/>
      <c r="G50" s="13" t="s">
        <v>11</v>
      </c>
    </row>
    <row r="51" spans="2:7" ht="20.100000000000001" customHeight="1">
      <c r="B51" s="8" t="s">
        <v>82</v>
      </c>
      <c r="C51" s="72">
        <f>1+1+2</f>
        <v>4</v>
      </c>
      <c r="D51" s="72"/>
      <c r="E51" s="72">
        <f>9+6+6</f>
        <v>21</v>
      </c>
      <c r="F51" s="72"/>
      <c r="G51" s="6">
        <f>SUM(C51:F51)</f>
        <v>25</v>
      </c>
    </row>
    <row r="52" spans="2:7" ht="20.100000000000001" customHeight="1">
      <c r="B52" s="9" t="s">
        <v>83</v>
      </c>
      <c r="C52" s="73">
        <v>0</v>
      </c>
      <c r="D52" s="73"/>
      <c r="E52" s="73">
        <f>1+1+0</f>
        <v>2</v>
      </c>
      <c r="F52" s="73"/>
      <c r="G52" s="1">
        <f>SUM(C52:F52)</f>
        <v>2</v>
      </c>
    </row>
    <row r="53" spans="2:7" ht="39.950000000000003" customHeight="1">
      <c r="B53" s="8" t="s">
        <v>84</v>
      </c>
      <c r="C53" s="72">
        <v>0</v>
      </c>
      <c r="D53" s="72"/>
      <c r="E53" s="72">
        <v>0</v>
      </c>
      <c r="F53" s="72"/>
      <c r="G53" s="6">
        <f>SUM(C53:F53)</f>
        <v>0</v>
      </c>
    </row>
    <row r="54" spans="2:7" ht="20.100000000000001" customHeight="1">
      <c r="B54" s="9" t="s">
        <v>25</v>
      </c>
      <c r="C54" s="73">
        <f>2+7+7</f>
        <v>16</v>
      </c>
      <c r="D54" s="73"/>
      <c r="E54" s="73">
        <f>13+6+17</f>
        <v>36</v>
      </c>
      <c r="F54" s="73"/>
      <c r="G54" s="1">
        <f>SUM(C54:F54)</f>
        <v>52</v>
      </c>
    </row>
    <row r="55" spans="2:7" ht="20.100000000000001" customHeight="1">
      <c r="B55" s="8" t="s">
        <v>29</v>
      </c>
      <c r="C55" s="72">
        <f>C51+C52+C53+C54</f>
        <v>20</v>
      </c>
      <c r="D55" s="72"/>
      <c r="E55" s="72">
        <f>E51+E52+E53+E54</f>
        <v>59</v>
      </c>
      <c r="F55" s="72"/>
      <c r="G55" s="12">
        <f t="shared" ref="G55" si="2">SUM(G51:G54)</f>
        <v>79</v>
      </c>
    </row>
    <row r="60" spans="2:7">
      <c r="G60" s="51" t="s">
        <v>300</v>
      </c>
    </row>
    <row r="62" spans="2:7" ht="24.95" customHeight="1">
      <c r="B62" s="69" t="s">
        <v>96</v>
      </c>
      <c r="C62" s="69"/>
      <c r="D62" s="69"/>
      <c r="E62" s="69"/>
      <c r="F62" s="69"/>
      <c r="G62" s="69"/>
    </row>
    <row r="63" spans="2:7" ht="50.1" customHeight="1">
      <c r="B63" s="13"/>
      <c r="C63" s="71" t="s">
        <v>1</v>
      </c>
      <c r="D63" s="71"/>
      <c r="E63" s="71" t="s">
        <v>5</v>
      </c>
      <c r="F63" s="71"/>
      <c r="G63" s="13" t="s">
        <v>11</v>
      </c>
    </row>
    <row r="64" spans="2:7" ht="20.100000000000001" customHeight="1">
      <c r="B64" s="8" t="s">
        <v>30</v>
      </c>
      <c r="C64" s="72">
        <f>11+41+31</f>
        <v>83</v>
      </c>
      <c r="D64" s="72"/>
      <c r="E64" s="72">
        <f>7+14+6</f>
        <v>27</v>
      </c>
      <c r="F64" s="72"/>
      <c r="G64" s="6">
        <f>SUM(C64:F64)</f>
        <v>110</v>
      </c>
    </row>
    <row r="65" spans="2:7" ht="20.100000000000001" customHeight="1">
      <c r="B65" s="9" t="s">
        <v>31</v>
      </c>
      <c r="C65" s="73">
        <f>2+2+3</f>
        <v>7</v>
      </c>
      <c r="D65" s="73"/>
      <c r="E65" s="73">
        <f>1+0+2</f>
        <v>3</v>
      </c>
      <c r="F65" s="73"/>
      <c r="G65" s="1">
        <f>SUM(C65:F65)</f>
        <v>10</v>
      </c>
    </row>
    <row r="66" spans="2:7" ht="20.100000000000001" customHeight="1">
      <c r="B66" s="8" t="s">
        <v>32</v>
      </c>
      <c r="C66" s="72">
        <f>4+1+1</f>
        <v>6</v>
      </c>
      <c r="D66" s="72"/>
      <c r="E66" s="72">
        <f>3+4+4</f>
        <v>11</v>
      </c>
      <c r="F66" s="72"/>
      <c r="G66" s="6">
        <f>SUM(C66:F66)</f>
        <v>17</v>
      </c>
    </row>
    <row r="67" spans="2:7" ht="20.100000000000001" customHeight="1">
      <c r="B67" s="9" t="s">
        <v>33</v>
      </c>
      <c r="C67" s="73">
        <f>103+26+30</f>
        <v>159</v>
      </c>
      <c r="D67" s="73"/>
      <c r="E67" s="73">
        <f>0+0+0</f>
        <v>0</v>
      </c>
      <c r="F67" s="73"/>
      <c r="G67" s="1">
        <f>SUM(C67:F67)</f>
        <v>159</v>
      </c>
    </row>
    <row r="68" spans="2:7" ht="20.100000000000001" customHeight="1">
      <c r="B68" s="8" t="s">
        <v>34</v>
      </c>
      <c r="C68" s="72">
        <f>0+0+0</f>
        <v>0</v>
      </c>
      <c r="D68" s="72"/>
      <c r="E68" s="72">
        <f>0+0+0</f>
        <v>0</v>
      </c>
      <c r="F68" s="72"/>
      <c r="G68" s="6">
        <f>SUM(C68:F68)</f>
        <v>0</v>
      </c>
    </row>
  </sheetData>
  <mergeCells count="41">
    <mergeCell ref="C68:D68"/>
    <mergeCell ref="E68:F68"/>
    <mergeCell ref="C65:D65"/>
    <mergeCell ref="E65:F65"/>
    <mergeCell ref="C66:D66"/>
    <mergeCell ref="E66:F66"/>
    <mergeCell ref="C67:D67"/>
    <mergeCell ref="E67:F67"/>
    <mergeCell ref="C55:D55"/>
    <mergeCell ref="E55:F55"/>
    <mergeCell ref="C63:D63"/>
    <mergeCell ref="E63:F63"/>
    <mergeCell ref="C64:D64"/>
    <mergeCell ref="E64:F64"/>
    <mergeCell ref="C52:D52"/>
    <mergeCell ref="E52:F52"/>
    <mergeCell ref="C53:D53"/>
    <mergeCell ref="E53:F53"/>
    <mergeCell ref="C54:D54"/>
    <mergeCell ref="E54:F54"/>
    <mergeCell ref="C50:D50"/>
    <mergeCell ref="E50:F50"/>
    <mergeCell ref="C51:D51"/>
    <mergeCell ref="E51:F51"/>
    <mergeCell ref="B25:C25"/>
    <mergeCell ref="B11:G11"/>
    <mergeCell ref="B24:G24"/>
    <mergeCell ref="B49:G49"/>
    <mergeCell ref="B62:G62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</mergeCells>
  <hyperlinks>
    <hyperlink ref="B1" location="Índice!A1" display="Índic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2"/>
  <sheetViews>
    <sheetView showGridLines="0" topLeftCell="A22" workbookViewId="0">
      <selection activeCell="C24" sqref="C24:E24"/>
    </sheetView>
  </sheetViews>
  <sheetFormatPr baseColWidth="10" defaultRowHeight="15"/>
  <cols>
    <col min="2" max="2" width="49.5703125" customWidth="1"/>
    <col min="3" max="3" width="15.42578125" customWidth="1"/>
    <col min="4" max="4" width="14.7109375" customWidth="1"/>
    <col min="5" max="5" width="15.42578125" customWidth="1"/>
    <col min="6" max="6" width="13" customWidth="1"/>
  </cols>
  <sheetData>
    <row r="1" spans="2:6">
      <c r="B1" s="48" t="s">
        <v>203</v>
      </c>
    </row>
    <row r="2" spans="2:6" ht="18">
      <c r="B2" s="54" t="s">
        <v>314</v>
      </c>
    </row>
    <row r="3" spans="2:6">
      <c r="B3" s="53" t="s">
        <v>218</v>
      </c>
    </row>
    <row r="4" spans="2:6">
      <c r="B4" s="53" t="s">
        <v>208</v>
      </c>
    </row>
    <row r="6" spans="2:6" ht="18">
      <c r="B6" s="22" t="s">
        <v>211</v>
      </c>
    </row>
    <row r="7" spans="2:6">
      <c r="B7" s="3"/>
    </row>
    <row r="9" spans="2:6" ht="15" customHeight="1">
      <c r="B9" s="22"/>
      <c r="F9" s="51" t="s">
        <v>225</v>
      </c>
    </row>
    <row r="11" spans="2:6" ht="24.95" customHeight="1">
      <c r="B11" s="69" t="s">
        <v>85</v>
      </c>
      <c r="C11" s="69"/>
      <c r="D11" s="69"/>
      <c r="E11" s="69"/>
      <c r="F11" s="69"/>
    </row>
    <row r="12" spans="2:6" ht="50.1" customHeight="1">
      <c r="B12" s="74"/>
      <c r="C12" s="74"/>
      <c r="D12" s="13" t="s">
        <v>0</v>
      </c>
      <c r="E12" s="13" t="s">
        <v>1</v>
      </c>
      <c r="F12" s="13" t="s">
        <v>11</v>
      </c>
    </row>
    <row r="13" spans="2:6" ht="20.100000000000001" customHeight="1">
      <c r="B13" s="75" t="s">
        <v>6</v>
      </c>
      <c r="C13" s="75"/>
      <c r="D13" s="6">
        <f>16+20+11</f>
        <v>47</v>
      </c>
      <c r="E13" s="6">
        <f>12+17+13</f>
        <v>42</v>
      </c>
      <c r="F13" s="6">
        <f>SUM(D13:E13)</f>
        <v>89</v>
      </c>
    </row>
    <row r="14" spans="2:6" ht="20.100000000000001" customHeight="1">
      <c r="B14" s="76" t="s">
        <v>8</v>
      </c>
      <c r="C14" s="76"/>
      <c r="D14" s="59">
        <f>334+153+175</f>
        <v>662</v>
      </c>
      <c r="E14" s="59">
        <f>420+194+106</f>
        <v>720</v>
      </c>
      <c r="F14" s="59">
        <f>SUM(D14:E14)</f>
        <v>1382</v>
      </c>
    </row>
    <row r="15" spans="2:6" ht="20.100000000000001" customHeight="1">
      <c r="B15" s="75" t="s">
        <v>9</v>
      </c>
      <c r="C15" s="75"/>
      <c r="D15" s="6">
        <f>571+472+646</f>
        <v>1689</v>
      </c>
      <c r="E15" s="6">
        <f>595+657+728</f>
        <v>1980</v>
      </c>
      <c r="F15" s="6">
        <f>SUM(D15:E15)</f>
        <v>3669</v>
      </c>
    </row>
    <row r="16" spans="2:6" ht="20.100000000000001" customHeight="1">
      <c r="B16" s="76" t="s">
        <v>10</v>
      </c>
      <c r="C16" s="76"/>
      <c r="D16" s="59">
        <f>6+5+11</f>
        <v>22</v>
      </c>
      <c r="E16" s="59">
        <f>10+11+16</f>
        <v>37</v>
      </c>
      <c r="F16" s="59">
        <f>SUM(D16:E16)</f>
        <v>59</v>
      </c>
    </row>
    <row r="21" spans="2:6">
      <c r="F21" s="51" t="s">
        <v>301</v>
      </c>
    </row>
    <row r="23" spans="2:6" ht="50.1" customHeight="1">
      <c r="B23" s="70" t="s">
        <v>95</v>
      </c>
      <c r="C23" s="70"/>
      <c r="D23" s="70"/>
      <c r="E23" s="70"/>
      <c r="F23" s="70"/>
    </row>
    <row r="24" spans="2:6" ht="45">
      <c r="B24" s="66" t="s">
        <v>66</v>
      </c>
      <c r="C24" s="66" t="s">
        <v>172</v>
      </c>
      <c r="D24" s="66" t="s">
        <v>173</v>
      </c>
      <c r="E24" s="66" t="s">
        <v>174</v>
      </c>
      <c r="F24" s="13" t="s">
        <v>11</v>
      </c>
    </row>
    <row r="25" spans="2:6" ht="20.100000000000001" customHeight="1">
      <c r="B25" s="18" t="s">
        <v>67</v>
      </c>
      <c r="C25" s="6">
        <v>0</v>
      </c>
      <c r="D25" s="6">
        <v>0</v>
      </c>
      <c r="E25" s="6">
        <v>1</v>
      </c>
      <c r="F25" s="6">
        <f>SUM(C25:E25)</f>
        <v>1</v>
      </c>
    </row>
    <row r="26" spans="2:6" ht="20.100000000000001" customHeight="1">
      <c r="B26" s="19" t="s">
        <v>87</v>
      </c>
      <c r="C26" s="2">
        <v>0</v>
      </c>
      <c r="D26" s="2">
        <v>0</v>
      </c>
      <c r="E26" s="2">
        <v>1</v>
      </c>
      <c r="F26" s="1">
        <f>SUM(C26:E26)</f>
        <v>1</v>
      </c>
    </row>
    <row r="27" spans="2:6" ht="20.100000000000001" customHeight="1">
      <c r="B27" s="18" t="s">
        <v>271</v>
      </c>
      <c r="C27" s="6">
        <v>1</v>
      </c>
      <c r="D27" s="6">
        <v>1</v>
      </c>
      <c r="E27" s="6">
        <v>1</v>
      </c>
      <c r="F27" s="6">
        <f>SUM(F25:F26)</f>
        <v>2</v>
      </c>
    </row>
    <row r="28" spans="2:6" ht="20.100000000000001" customHeight="1">
      <c r="B28" s="19" t="s">
        <v>70</v>
      </c>
      <c r="C28" s="2">
        <v>1</v>
      </c>
      <c r="D28" s="2">
        <v>1</v>
      </c>
      <c r="E28" s="2">
        <v>4</v>
      </c>
      <c r="F28" s="1">
        <f t="shared" ref="F28:F42" si="0">SUM(C28:E28)</f>
        <v>6</v>
      </c>
    </row>
    <row r="29" spans="2:6" ht="20.100000000000001" customHeight="1">
      <c r="B29" s="18" t="s">
        <v>239</v>
      </c>
      <c r="C29" s="6">
        <v>4</v>
      </c>
      <c r="D29" s="6">
        <v>5</v>
      </c>
      <c r="E29" s="6">
        <v>5</v>
      </c>
      <c r="F29" s="6">
        <f t="shared" si="0"/>
        <v>14</v>
      </c>
    </row>
    <row r="30" spans="2:6" ht="20.100000000000001" customHeight="1">
      <c r="B30" s="19" t="s">
        <v>71</v>
      </c>
      <c r="C30" s="2">
        <v>5</v>
      </c>
      <c r="D30" s="2">
        <v>2</v>
      </c>
      <c r="E30" s="2">
        <v>1</v>
      </c>
      <c r="F30" s="1">
        <f t="shared" si="0"/>
        <v>8</v>
      </c>
    </row>
    <row r="31" spans="2:6" ht="20.100000000000001" customHeight="1">
      <c r="B31" s="18" t="s">
        <v>60</v>
      </c>
      <c r="C31" s="6">
        <v>1</v>
      </c>
      <c r="D31" s="6">
        <v>1</v>
      </c>
      <c r="E31" s="6">
        <v>0</v>
      </c>
      <c r="F31" s="6">
        <f t="shared" si="0"/>
        <v>2</v>
      </c>
    </row>
    <row r="32" spans="2:6" ht="20.100000000000001" customHeight="1">
      <c r="B32" s="19" t="s">
        <v>74</v>
      </c>
      <c r="C32" s="2">
        <v>0</v>
      </c>
      <c r="D32" s="2">
        <v>1</v>
      </c>
      <c r="E32" s="2">
        <v>1</v>
      </c>
      <c r="F32" s="1">
        <f t="shared" si="0"/>
        <v>2</v>
      </c>
    </row>
    <row r="33" spans="2:6" ht="20.100000000000001" customHeight="1">
      <c r="B33" s="18" t="s">
        <v>243</v>
      </c>
      <c r="C33" s="6">
        <v>2</v>
      </c>
      <c r="D33" s="6">
        <v>1</v>
      </c>
      <c r="E33" s="6">
        <v>0</v>
      </c>
      <c r="F33" s="6">
        <f t="shared" si="0"/>
        <v>3</v>
      </c>
    </row>
    <row r="34" spans="2:6" ht="20.100000000000001" customHeight="1">
      <c r="B34" s="19" t="s">
        <v>244</v>
      </c>
      <c r="C34" s="2">
        <v>4</v>
      </c>
      <c r="D34" s="2">
        <v>16</v>
      </c>
      <c r="E34" s="2">
        <v>1</v>
      </c>
      <c r="F34" s="1">
        <f t="shared" si="0"/>
        <v>21</v>
      </c>
    </row>
    <row r="35" spans="2:6" ht="33" customHeight="1">
      <c r="B35" s="8" t="s">
        <v>75</v>
      </c>
      <c r="C35" s="6">
        <v>0</v>
      </c>
      <c r="D35" s="6">
        <v>1</v>
      </c>
      <c r="E35" s="6">
        <v>1</v>
      </c>
      <c r="F35" s="6">
        <f t="shared" si="0"/>
        <v>2</v>
      </c>
    </row>
    <row r="36" spans="2:6" ht="20.100000000000001" customHeight="1">
      <c r="B36" s="19" t="s">
        <v>61</v>
      </c>
      <c r="C36" s="2">
        <v>5</v>
      </c>
      <c r="D36" s="2">
        <v>0</v>
      </c>
      <c r="E36" s="2">
        <v>1</v>
      </c>
      <c r="F36" s="1">
        <f t="shared" si="0"/>
        <v>6</v>
      </c>
    </row>
    <row r="37" spans="2:6" ht="20.100000000000001" customHeight="1">
      <c r="B37" s="18" t="s">
        <v>62</v>
      </c>
      <c r="C37" s="6">
        <v>6</v>
      </c>
      <c r="D37" s="6">
        <v>3</v>
      </c>
      <c r="E37" s="6">
        <v>2</v>
      </c>
      <c r="F37" s="6">
        <f t="shared" si="0"/>
        <v>11</v>
      </c>
    </row>
    <row r="38" spans="2:6" ht="20.100000000000001" customHeight="1">
      <c r="B38" s="19" t="s">
        <v>91</v>
      </c>
      <c r="C38" s="1">
        <v>0</v>
      </c>
      <c r="D38" s="1">
        <v>1</v>
      </c>
      <c r="E38" s="1">
        <v>0</v>
      </c>
      <c r="F38" s="1">
        <f t="shared" si="0"/>
        <v>1</v>
      </c>
    </row>
    <row r="39" spans="2:6" ht="20.100000000000001" customHeight="1">
      <c r="B39" s="18" t="s">
        <v>78</v>
      </c>
      <c r="C39" s="6">
        <v>0</v>
      </c>
      <c r="D39" s="6">
        <v>6</v>
      </c>
      <c r="E39" s="6">
        <v>6</v>
      </c>
      <c r="F39" s="6">
        <f t="shared" si="0"/>
        <v>12</v>
      </c>
    </row>
    <row r="40" spans="2:6" ht="20.100000000000001" customHeight="1">
      <c r="B40" s="19" t="s">
        <v>94</v>
      </c>
      <c r="C40" s="11">
        <v>2</v>
      </c>
      <c r="D40" s="11">
        <v>2</v>
      </c>
      <c r="E40" s="11">
        <v>0</v>
      </c>
      <c r="F40" s="1">
        <f t="shared" si="0"/>
        <v>4</v>
      </c>
    </row>
    <row r="41" spans="2:6" ht="20.100000000000001" customHeight="1">
      <c r="B41" s="18" t="s">
        <v>63</v>
      </c>
      <c r="C41" s="6">
        <v>1</v>
      </c>
      <c r="D41" s="6">
        <v>1</v>
      </c>
      <c r="E41" s="6">
        <v>2</v>
      </c>
      <c r="F41" s="6">
        <f t="shared" si="0"/>
        <v>4</v>
      </c>
    </row>
    <row r="42" spans="2:6" ht="20.100000000000001" customHeight="1">
      <c r="B42" s="19" t="s">
        <v>29</v>
      </c>
      <c r="C42" s="60">
        <f>SUM(C25:C41)</f>
        <v>32</v>
      </c>
      <c r="D42" s="60">
        <f>SUM(D25:D41)</f>
        <v>42</v>
      </c>
      <c r="E42" s="60">
        <f>SUM(E25:E41)</f>
        <v>27</v>
      </c>
      <c r="F42" s="60">
        <f t="shared" si="0"/>
        <v>101</v>
      </c>
    </row>
  </sheetData>
  <mergeCells count="7">
    <mergeCell ref="B11:F11"/>
    <mergeCell ref="B23:F23"/>
    <mergeCell ref="B12:C12"/>
    <mergeCell ref="B13:C13"/>
    <mergeCell ref="B14:C14"/>
    <mergeCell ref="B15:C15"/>
    <mergeCell ref="B16:C16"/>
  </mergeCells>
  <hyperlinks>
    <hyperlink ref="B1" location="Índice!A1" display="Índic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74"/>
  <sheetViews>
    <sheetView showGridLines="0" topLeftCell="A25" zoomScaleNormal="100" workbookViewId="0">
      <selection activeCell="C47" sqref="C47:E47"/>
    </sheetView>
  </sheetViews>
  <sheetFormatPr baseColWidth="10" defaultRowHeight="15"/>
  <cols>
    <col min="2" max="2" width="33.140625" customWidth="1"/>
    <col min="3" max="3" width="16.28515625" customWidth="1"/>
    <col min="4" max="4" width="15.140625" customWidth="1"/>
    <col min="5" max="5" width="14.7109375" customWidth="1"/>
    <col min="6" max="6" width="13.5703125" customWidth="1"/>
  </cols>
  <sheetData>
    <row r="1" spans="2:6">
      <c r="B1" s="48" t="s">
        <v>203</v>
      </c>
    </row>
    <row r="2" spans="2:6" ht="18">
      <c r="B2" s="54" t="s">
        <v>314</v>
      </c>
    </row>
    <row r="3" spans="2:6">
      <c r="B3" s="53" t="s">
        <v>218</v>
      </c>
    </row>
    <row r="4" spans="2:6">
      <c r="B4" s="53" t="s">
        <v>208</v>
      </c>
    </row>
    <row r="6" spans="2:6" ht="18">
      <c r="B6" s="22" t="s">
        <v>216</v>
      </c>
    </row>
    <row r="9" spans="2:6">
      <c r="F9" s="51" t="s">
        <v>224</v>
      </c>
    </row>
    <row r="11" spans="2:6" ht="24.95" customHeight="1">
      <c r="B11" s="69" t="s">
        <v>316</v>
      </c>
      <c r="C11" s="69"/>
      <c r="D11" s="69"/>
      <c r="E11" s="69"/>
      <c r="F11" s="69"/>
    </row>
    <row r="12" spans="2:6" ht="50.1" customHeight="1">
      <c r="B12" s="74"/>
      <c r="C12" s="74"/>
      <c r="D12" s="13" t="s">
        <v>97</v>
      </c>
      <c r="E12" s="13" t="s">
        <v>98</v>
      </c>
      <c r="F12" s="13" t="s">
        <v>11</v>
      </c>
    </row>
    <row r="13" spans="2:6" ht="20.100000000000001" customHeight="1">
      <c r="B13" s="75" t="s">
        <v>6</v>
      </c>
      <c r="C13" s="75"/>
      <c r="D13" s="6">
        <f>0+2+2</f>
        <v>4</v>
      </c>
      <c r="E13" s="6">
        <f>0+1+0</f>
        <v>1</v>
      </c>
      <c r="F13" s="6">
        <f>SUM(D13:E13)</f>
        <v>5</v>
      </c>
    </row>
    <row r="14" spans="2:6" ht="20.100000000000001" customHeight="1">
      <c r="B14" s="77" t="s">
        <v>7</v>
      </c>
      <c r="C14" s="77"/>
      <c r="D14" s="1">
        <v>5</v>
      </c>
      <c r="E14" s="1">
        <f>3+1+1</f>
        <v>5</v>
      </c>
      <c r="F14" s="1">
        <f>SUM(D14:E14)</f>
        <v>10</v>
      </c>
    </row>
    <row r="15" spans="2:6" ht="20.100000000000001" customHeight="1">
      <c r="B15" s="75" t="s">
        <v>8</v>
      </c>
      <c r="C15" s="75"/>
      <c r="D15" s="6">
        <f>33+4+6</f>
        <v>43</v>
      </c>
      <c r="E15" s="6">
        <f>27+17+6</f>
        <v>50</v>
      </c>
      <c r="F15" s="6">
        <f>SUM(D15:E15)</f>
        <v>93</v>
      </c>
    </row>
    <row r="16" spans="2:6" ht="20.100000000000001" customHeight="1">
      <c r="B16" s="77" t="s">
        <v>9</v>
      </c>
      <c r="C16" s="77"/>
      <c r="D16" s="1">
        <f>66+28+28</f>
        <v>122</v>
      </c>
      <c r="E16" s="1">
        <f>58+51+38</f>
        <v>147</v>
      </c>
      <c r="F16" s="1">
        <f>SUM(D16:E16)</f>
        <v>269</v>
      </c>
    </row>
    <row r="17" spans="2:6" ht="20.100000000000001" customHeight="1">
      <c r="B17" s="75" t="s">
        <v>10</v>
      </c>
      <c r="C17" s="75"/>
      <c r="D17" s="6">
        <f>3+1+2</f>
        <v>6</v>
      </c>
      <c r="E17" s="6">
        <f>3+3+1</f>
        <v>7</v>
      </c>
      <c r="F17" s="6">
        <f>SUM(D17:E17)</f>
        <v>13</v>
      </c>
    </row>
    <row r="22" spans="2:6">
      <c r="F22" s="51" t="s">
        <v>302</v>
      </c>
    </row>
    <row r="24" spans="2:6" ht="50.1" customHeight="1">
      <c r="B24" s="70" t="s">
        <v>317</v>
      </c>
      <c r="C24" s="70"/>
      <c r="D24" s="70"/>
      <c r="E24" s="70"/>
      <c r="F24" s="70"/>
    </row>
    <row r="25" spans="2:6" ht="45">
      <c r="B25" s="66" t="s">
        <v>66</v>
      </c>
      <c r="C25" s="66" t="s">
        <v>172</v>
      </c>
      <c r="D25" s="66" t="s">
        <v>173</v>
      </c>
      <c r="E25" s="66" t="s">
        <v>174</v>
      </c>
      <c r="F25" s="13" t="s">
        <v>11</v>
      </c>
    </row>
    <row r="26" spans="2:6" ht="20.100000000000001" customHeight="1">
      <c r="B26" s="18" t="s">
        <v>234</v>
      </c>
      <c r="C26" s="6">
        <v>0</v>
      </c>
      <c r="D26" s="6">
        <v>0</v>
      </c>
      <c r="E26" s="6">
        <v>1</v>
      </c>
      <c r="F26" s="6">
        <v>1</v>
      </c>
    </row>
    <row r="27" spans="2:6" ht="20.100000000000001" customHeight="1">
      <c r="B27" s="19" t="s">
        <v>79</v>
      </c>
      <c r="C27" s="2">
        <v>0</v>
      </c>
      <c r="D27" s="2">
        <v>2</v>
      </c>
      <c r="E27" s="2">
        <v>0</v>
      </c>
      <c r="F27" s="1">
        <v>2</v>
      </c>
    </row>
    <row r="28" spans="2:6" ht="20.100000000000001" customHeight="1">
      <c r="B28" s="18" t="s">
        <v>94</v>
      </c>
      <c r="C28" s="6">
        <v>0</v>
      </c>
      <c r="D28" s="6">
        <v>0</v>
      </c>
      <c r="E28" s="6">
        <v>1</v>
      </c>
      <c r="F28" s="6">
        <v>1</v>
      </c>
    </row>
    <row r="29" spans="2:6" ht="20.100000000000001" customHeight="1">
      <c r="B29" s="19" t="s">
        <v>29</v>
      </c>
      <c r="C29" s="20">
        <f t="shared" ref="C29:E29" si="0">SUM(C22:C28)</f>
        <v>0</v>
      </c>
      <c r="D29" s="20">
        <f t="shared" si="0"/>
        <v>2</v>
      </c>
      <c r="E29" s="20">
        <f t="shared" si="0"/>
        <v>2</v>
      </c>
      <c r="F29" s="20">
        <f>SUM(C29:E29)</f>
        <v>4</v>
      </c>
    </row>
    <row r="30" spans="2:6" ht="15" customHeight="1">
      <c r="B30" s="19"/>
      <c r="C30" s="3"/>
      <c r="D30" s="3"/>
      <c r="E30" s="3"/>
      <c r="F30" s="20"/>
    </row>
    <row r="31" spans="2:6" ht="15" customHeight="1">
      <c r="B31" s="19"/>
      <c r="C31" s="3"/>
      <c r="D31" s="3"/>
      <c r="E31" s="3"/>
      <c r="F31" s="20"/>
    </row>
    <row r="32" spans="2:6" ht="15" customHeight="1">
      <c r="B32" s="19"/>
      <c r="C32" s="3"/>
      <c r="D32" s="3"/>
      <c r="E32" s="3"/>
      <c r="F32" s="20"/>
    </row>
    <row r="34" spans="2:6">
      <c r="F34" s="51" t="s">
        <v>303</v>
      </c>
    </row>
    <row r="36" spans="2:6" ht="45.75" customHeight="1">
      <c r="B36" s="70" t="s">
        <v>318</v>
      </c>
      <c r="C36" s="70"/>
      <c r="D36" s="70"/>
      <c r="E36" s="70"/>
      <c r="F36" s="70"/>
    </row>
    <row r="37" spans="2:6" ht="45">
      <c r="B37" s="67" t="s">
        <v>66</v>
      </c>
      <c r="C37" s="66" t="s">
        <v>172</v>
      </c>
      <c r="D37" s="66" t="s">
        <v>173</v>
      </c>
      <c r="E37" s="66" t="s">
        <v>174</v>
      </c>
      <c r="F37" s="57" t="s">
        <v>11</v>
      </c>
    </row>
    <row r="38" spans="2:6">
      <c r="B38" s="18" t="s">
        <v>235</v>
      </c>
      <c r="C38" s="6">
        <v>0</v>
      </c>
      <c r="D38" s="6">
        <v>1</v>
      </c>
      <c r="E38" s="6">
        <v>0</v>
      </c>
      <c r="F38" s="6">
        <v>1</v>
      </c>
    </row>
    <row r="39" spans="2:6">
      <c r="B39" s="19" t="s">
        <v>29</v>
      </c>
      <c r="C39" s="20">
        <f t="shared" ref="C39:E39" si="1">SUM(C32:C38)</f>
        <v>0</v>
      </c>
      <c r="D39" s="20">
        <f t="shared" si="1"/>
        <v>1</v>
      </c>
      <c r="E39" s="20">
        <f t="shared" si="1"/>
        <v>0</v>
      </c>
      <c r="F39" s="20">
        <f>SUM(C39:E39)</f>
        <v>1</v>
      </c>
    </row>
    <row r="44" spans="2:6">
      <c r="F44" s="51" t="s">
        <v>304</v>
      </c>
    </row>
    <row r="46" spans="2:6" ht="24.95" customHeight="1">
      <c r="B46" s="70" t="s">
        <v>99</v>
      </c>
      <c r="C46" s="69"/>
      <c r="D46" s="69"/>
      <c r="E46" s="69"/>
      <c r="F46" s="69"/>
    </row>
    <row r="47" spans="2:6" ht="50.1" customHeight="1">
      <c r="B47" s="66" t="s">
        <v>101</v>
      </c>
      <c r="C47" s="66" t="s">
        <v>172</v>
      </c>
      <c r="D47" s="66" t="s">
        <v>173</v>
      </c>
      <c r="E47" s="66" t="s">
        <v>174</v>
      </c>
      <c r="F47" s="13" t="s">
        <v>11</v>
      </c>
    </row>
    <row r="48" spans="2:6" ht="20.100000000000001" customHeight="1">
      <c r="B48" s="8" t="s">
        <v>100</v>
      </c>
      <c r="C48" s="6">
        <v>0</v>
      </c>
      <c r="D48" s="6">
        <v>1</v>
      </c>
      <c r="E48" s="6">
        <v>0</v>
      </c>
      <c r="F48" s="6">
        <f>SUM(C48:E48)</f>
        <v>1</v>
      </c>
    </row>
    <row r="49" spans="2:6" ht="20.100000000000001" customHeight="1">
      <c r="B49" s="9" t="s">
        <v>25</v>
      </c>
      <c r="C49" s="1">
        <v>2</v>
      </c>
      <c r="D49" s="1">
        <v>0</v>
      </c>
      <c r="E49" s="1">
        <v>0</v>
      </c>
      <c r="F49" s="1">
        <f>SUM(C49:E49)</f>
        <v>2</v>
      </c>
    </row>
    <row r="50" spans="2:6" ht="20.100000000000001" customHeight="1">
      <c r="B50" s="8" t="s">
        <v>236</v>
      </c>
      <c r="C50" s="6">
        <v>0</v>
      </c>
      <c r="D50" s="6">
        <v>2</v>
      </c>
      <c r="E50" s="6">
        <v>0</v>
      </c>
      <c r="F50" s="6">
        <f>SUM(C50:E50)</f>
        <v>2</v>
      </c>
    </row>
    <row r="55" spans="2:6">
      <c r="F55" s="51" t="s">
        <v>305</v>
      </c>
    </row>
    <row r="57" spans="2:6" ht="24.95" customHeight="1">
      <c r="B57" s="70" t="s">
        <v>102</v>
      </c>
      <c r="C57" s="69"/>
      <c r="D57" s="69"/>
      <c r="E57" s="69"/>
      <c r="F57" s="69"/>
    </row>
    <row r="58" spans="2:6" ht="45">
      <c r="B58" s="66" t="s">
        <v>20</v>
      </c>
      <c r="C58" s="66" t="s">
        <v>172</v>
      </c>
      <c r="D58" s="66" t="s">
        <v>173</v>
      </c>
      <c r="E58" s="66" t="s">
        <v>174</v>
      </c>
      <c r="F58" s="13" t="s">
        <v>11</v>
      </c>
    </row>
    <row r="59" spans="2:6" ht="20.100000000000001" customHeight="1">
      <c r="B59" s="8" t="s">
        <v>103</v>
      </c>
      <c r="C59" s="6">
        <v>1</v>
      </c>
      <c r="D59" s="6">
        <v>0</v>
      </c>
      <c r="E59" s="6">
        <v>0</v>
      </c>
      <c r="F59" s="6">
        <f>SUM(C59:E59)</f>
        <v>1</v>
      </c>
    </row>
    <row r="60" spans="2:6" ht="20.100000000000001" customHeight="1">
      <c r="B60" s="9" t="s">
        <v>104</v>
      </c>
      <c r="C60" s="1">
        <v>1</v>
      </c>
      <c r="D60" s="1">
        <v>0</v>
      </c>
      <c r="E60" s="1">
        <v>1</v>
      </c>
      <c r="F60" s="1">
        <f>SUM(C60:E60)</f>
        <v>2</v>
      </c>
    </row>
    <row r="61" spans="2:6" ht="20.100000000000001" customHeight="1">
      <c r="B61" s="8" t="s">
        <v>25</v>
      </c>
      <c r="C61" s="6">
        <v>1</v>
      </c>
      <c r="D61" s="6">
        <v>1</v>
      </c>
      <c r="E61" s="6">
        <v>0</v>
      </c>
      <c r="F61" s="6">
        <f>SUM(C61:E61)</f>
        <v>2</v>
      </c>
    </row>
    <row r="66" spans="2:6">
      <c r="F66" s="51" t="s">
        <v>306</v>
      </c>
    </row>
    <row r="68" spans="2:6" ht="50.1" customHeight="1">
      <c r="B68" s="70" t="s">
        <v>319</v>
      </c>
      <c r="C68" s="70"/>
      <c r="D68" s="70"/>
      <c r="E68" s="70"/>
      <c r="F68" s="70"/>
    </row>
    <row r="69" spans="2:6" ht="50.1" customHeight="1">
      <c r="B69" s="13"/>
      <c r="C69" s="13" t="s">
        <v>97</v>
      </c>
      <c r="D69" s="66"/>
      <c r="E69" s="13" t="s">
        <v>98</v>
      </c>
      <c r="F69" s="13" t="s">
        <v>11</v>
      </c>
    </row>
    <row r="70" spans="2:6" ht="20.100000000000001" customHeight="1">
      <c r="B70" s="8" t="s">
        <v>30</v>
      </c>
      <c r="C70" s="6">
        <v>2</v>
      </c>
      <c r="D70" s="6"/>
      <c r="E70" s="6">
        <v>3</v>
      </c>
      <c r="F70" s="6">
        <f>SUM(C70:E70)</f>
        <v>5</v>
      </c>
    </row>
    <row r="71" spans="2:6" ht="20.100000000000001" customHeight="1">
      <c r="B71" s="9" t="s">
        <v>31</v>
      </c>
      <c r="C71" s="1">
        <v>0</v>
      </c>
      <c r="D71" s="1"/>
      <c r="E71" s="1">
        <v>0</v>
      </c>
      <c r="F71" s="1">
        <f>SUM(C71:E71)</f>
        <v>0</v>
      </c>
    </row>
    <row r="72" spans="2:6" ht="20.100000000000001" customHeight="1">
      <c r="B72" s="8" t="s">
        <v>32</v>
      </c>
      <c r="C72" s="6">
        <v>0</v>
      </c>
      <c r="D72" s="6"/>
      <c r="E72" s="6">
        <v>0</v>
      </c>
      <c r="F72" s="6">
        <f>SUM(C72:E72)</f>
        <v>0</v>
      </c>
    </row>
    <row r="73" spans="2:6" ht="20.100000000000001" customHeight="1">
      <c r="B73" s="9" t="s">
        <v>33</v>
      </c>
      <c r="C73" s="1">
        <v>1</v>
      </c>
      <c r="D73" s="1"/>
      <c r="E73" s="1">
        <v>1</v>
      </c>
      <c r="F73" s="1">
        <f>SUM(C73:E73)</f>
        <v>2</v>
      </c>
    </row>
    <row r="74" spans="2:6" ht="20.100000000000001" customHeight="1">
      <c r="B74" s="8" t="s">
        <v>34</v>
      </c>
      <c r="C74" s="6">
        <v>0</v>
      </c>
      <c r="D74" s="6"/>
      <c r="E74" s="6">
        <v>0</v>
      </c>
      <c r="F74" s="6">
        <f>SUM(C74:E74)</f>
        <v>0</v>
      </c>
    </row>
  </sheetData>
  <mergeCells count="12">
    <mergeCell ref="B11:F11"/>
    <mergeCell ref="B24:F24"/>
    <mergeCell ref="B46:F46"/>
    <mergeCell ref="B68:F68"/>
    <mergeCell ref="B57:F57"/>
    <mergeCell ref="B36:F36"/>
    <mergeCell ref="B12:C12"/>
    <mergeCell ref="B13:C13"/>
    <mergeCell ref="B14:C14"/>
    <mergeCell ref="B15:C15"/>
    <mergeCell ref="B16:C16"/>
    <mergeCell ref="B17:C17"/>
  </mergeCells>
  <hyperlinks>
    <hyperlink ref="B1" location="Índice!A1" display="Índice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8"/>
  <sheetViews>
    <sheetView showGridLines="0" topLeftCell="A8" zoomScaleNormal="100" workbookViewId="0">
      <selection activeCell="F30" sqref="F30"/>
    </sheetView>
  </sheetViews>
  <sheetFormatPr baseColWidth="10" defaultRowHeight="14.25"/>
  <cols>
    <col min="1" max="1" width="11.42578125" style="3"/>
    <col min="2" max="2" width="37.5703125" style="3" customWidth="1"/>
    <col min="3" max="7" width="11.42578125" style="3"/>
    <col min="8" max="8" width="11.5703125" style="3" customWidth="1"/>
    <col min="9" max="16384" width="11.42578125" style="3"/>
  </cols>
  <sheetData>
    <row r="1" spans="2:10">
      <c r="B1" s="48" t="s">
        <v>203</v>
      </c>
    </row>
    <row r="2" spans="2:10" ht="18">
      <c r="B2" s="54" t="s">
        <v>314</v>
      </c>
    </row>
    <row r="3" spans="2:10">
      <c r="B3" s="53" t="s">
        <v>218</v>
      </c>
    </row>
    <row r="4" spans="2:10">
      <c r="B4" s="53" t="s">
        <v>208</v>
      </c>
    </row>
    <row r="6" spans="2:10" ht="18">
      <c r="B6" s="22" t="s">
        <v>273</v>
      </c>
    </row>
    <row r="7" spans="2:10" ht="15" customHeight="1">
      <c r="B7" s="22"/>
    </row>
    <row r="9" spans="2:10">
      <c r="H9" s="51" t="s">
        <v>223</v>
      </c>
    </row>
    <row r="11" spans="2:10" ht="24.95" customHeight="1">
      <c r="B11" s="69" t="s">
        <v>105</v>
      </c>
      <c r="C11" s="69"/>
      <c r="D11" s="69"/>
      <c r="E11" s="69"/>
      <c r="F11" s="69"/>
      <c r="G11" s="69"/>
      <c r="H11" s="69"/>
    </row>
    <row r="12" spans="2:10" ht="50.1" customHeight="1">
      <c r="B12" s="4"/>
      <c r="C12" s="13" t="s">
        <v>106</v>
      </c>
      <c r="D12" s="13" t="s">
        <v>56</v>
      </c>
      <c r="E12" s="13" t="s">
        <v>57</v>
      </c>
      <c r="F12" s="13" t="s">
        <v>58</v>
      </c>
      <c r="G12" s="13" t="s">
        <v>59</v>
      </c>
      <c r="H12" s="13" t="s">
        <v>11</v>
      </c>
    </row>
    <row r="13" spans="2:10" ht="20.100000000000001" customHeight="1">
      <c r="B13" s="8" t="s">
        <v>107</v>
      </c>
      <c r="C13" s="6">
        <f>157+170+144</f>
        <v>471</v>
      </c>
      <c r="D13" s="6">
        <f>8+10+13</f>
        <v>31</v>
      </c>
      <c r="E13" s="6">
        <f>33+40+28</f>
        <v>101</v>
      </c>
      <c r="F13" s="6">
        <f>21+16+21</f>
        <v>58</v>
      </c>
      <c r="G13" s="7">
        <f>28+18+16</f>
        <v>62</v>
      </c>
      <c r="H13" s="6">
        <f>SUM(C13:G13)</f>
        <v>723</v>
      </c>
      <c r="J13" s="14"/>
    </row>
    <row r="14" spans="2:10" ht="20.100000000000001" customHeight="1">
      <c r="B14" s="9" t="s">
        <v>108</v>
      </c>
      <c r="C14" s="2">
        <f>39+50+65</f>
        <v>154</v>
      </c>
      <c r="D14" s="2">
        <f>5+1+1</f>
        <v>7</v>
      </c>
      <c r="E14" s="2">
        <f>7+6+1</f>
        <v>14</v>
      </c>
      <c r="F14" s="1">
        <f>2+2+5</f>
        <v>9</v>
      </c>
      <c r="G14" s="2">
        <f>4+3+4</f>
        <v>11</v>
      </c>
      <c r="H14" s="1">
        <f>SUM(C14:G14)</f>
        <v>195</v>
      </c>
    </row>
    <row r="15" spans="2:10" ht="20.100000000000001" customHeight="1">
      <c r="B15" s="8" t="s">
        <v>109</v>
      </c>
      <c r="C15" s="6">
        <f>807+334+284</f>
        <v>1425</v>
      </c>
      <c r="D15" s="6">
        <f>51+19+29</f>
        <v>99</v>
      </c>
      <c r="E15" s="6">
        <f>150+79+44</f>
        <v>273</v>
      </c>
      <c r="F15" s="6">
        <f>83+26+24</f>
        <v>133</v>
      </c>
      <c r="G15" s="7">
        <f>121+45+34</f>
        <v>200</v>
      </c>
      <c r="H15" s="6">
        <f>SUM(C15:G15)</f>
        <v>2130</v>
      </c>
    </row>
    <row r="16" spans="2:10" ht="20.100000000000001" customHeight="1">
      <c r="B16" s="9" t="s">
        <v>110</v>
      </c>
      <c r="C16" s="1">
        <f>1950+1725+2022</f>
        <v>5697</v>
      </c>
      <c r="D16" s="1">
        <f>92+110+150</f>
        <v>352</v>
      </c>
      <c r="E16" s="1">
        <f>262+324+296</f>
        <v>882</v>
      </c>
      <c r="F16" s="1">
        <f>141+138+161</f>
        <v>440</v>
      </c>
      <c r="G16" s="1">
        <f>243+252+338</f>
        <v>833</v>
      </c>
      <c r="H16" s="1">
        <f>SUM(C16:G16)</f>
        <v>8204</v>
      </c>
    </row>
    <row r="17" spans="2:8" ht="20.100000000000001" customHeight="1">
      <c r="B17" s="8" t="s">
        <v>10</v>
      </c>
      <c r="C17" s="6">
        <f>663+622+866</f>
        <v>2151</v>
      </c>
      <c r="D17" s="6">
        <f>49+60+56</f>
        <v>165</v>
      </c>
      <c r="E17" s="6">
        <f>126+140+146</f>
        <v>412</v>
      </c>
      <c r="F17" s="6">
        <f>69+69+70</f>
        <v>208</v>
      </c>
      <c r="G17" s="7">
        <f>118+97+132</f>
        <v>347</v>
      </c>
      <c r="H17" s="6">
        <f>SUM(C17:G17)</f>
        <v>3283</v>
      </c>
    </row>
    <row r="22" spans="2:8">
      <c r="H22" s="51" t="s">
        <v>307</v>
      </c>
    </row>
    <row r="24" spans="2:8" ht="50.1" customHeight="1">
      <c r="B24" s="70" t="s">
        <v>111</v>
      </c>
      <c r="C24" s="70"/>
      <c r="D24" s="70"/>
      <c r="E24" s="70"/>
      <c r="F24" s="70"/>
      <c r="G24" s="70"/>
      <c r="H24" s="70"/>
    </row>
    <row r="25" spans="2:8" ht="30" customHeight="1">
      <c r="B25" s="71" t="s">
        <v>19</v>
      </c>
      <c r="C25" s="71"/>
      <c r="D25" s="66" t="s">
        <v>172</v>
      </c>
      <c r="E25" s="66" t="s">
        <v>173</v>
      </c>
      <c r="F25" s="66" t="s">
        <v>174</v>
      </c>
      <c r="G25" s="68" t="s">
        <v>11</v>
      </c>
      <c r="H25" s="68"/>
    </row>
    <row r="26" spans="2:8" ht="20.100000000000001" customHeight="1">
      <c r="B26" s="18" t="s">
        <v>86</v>
      </c>
      <c r="C26" s="6"/>
      <c r="D26" s="6">
        <v>5</v>
      </c>
      <c r="E26" s="6">
        <v>6</v>
      </c>
      <c r="F26" s="6">
        <v>3</v>
      </c>
      <c r="G26" s="6">
        <f t="shared" ref="G26:G69" si="0">SUM(D26:F26)</f>
        <v>14</v>
      </c>
      <c r="H26" s="6"/>
    </row>
    <row r="27" spans="2:8" ht="20.100000000000001" customHeight="1">
      <c r="B27" s="19" t="s">
        <v>237</v>
      </c>
      <c r="C27" s="2"/>
      <c r="D27" s="2">
        <v>0</v>
      </c>
      <c r="E27" s="2">
        <v>1</v>
      </c>
      <c r="F27" s="1">
        <v>0</v>
      </c>
      <c r="G27" s="1">
        <f t="shared" si="0"/>
        <v>1</v>
      </c>
      <c r="H27" s="1"/>
    </row>
    <row r="28" spans="2:8" ht="20.100000000000001" customHeight="1">
      <c r="B28" s="18" t="s">
        <v>238</v>
      </c>
      <c r="C28" s="6"/>
      <c r="D28" s="6">
        <v>1</v>
      </c>
      <c r="E28" s="6">
        <v>1</v>
      </c>
      <c r="F28" s="6">
        <v>0</v>
      </c>
      <c r="G28" s="6">
        <f t="shared" si="0"/>
        <v>2</v>
      </c>
      <c r="H28" s="6"/>
    </row>
    <row r="29" spans="2:8" ht="20.100000000000001" customHeight="1">
      <c r="B29" s="19" t="s">
        <v>67</v>
      </c>
      <c r="C29" s="2"/>
      <c r="D29" s="2">
        <v>2</v>
      </c>
      <c r="E29" s="2">
        <v>11</v>
      </c>
      <c r="F29" s="1">
        <v>1</v>
      </c>
      <c r="G29" s="1">
        <f t="shared" si="0"/>
        <v>14</v>
      </c>
      <c r="H29" s="1"/>
    </row>
    <row r="30" spans="2:8" ht="20.100000000000001" customHeight="1">
      <c r="B30" s="18" t="s">
        <v>68</v>
      </c>
      <c r="C30" s="6"/>
      <c r="D30" s="6">
        <v>3</v>
      </c>
      <c r="E30" s="6">
        <v>6</v>
      </c>
      <c r="F30" s="6">
        <v>1</v>
      </c>
      <c r="G30" s="6">
        <f t="shared" si="0"/>
        <v>10</v>
      </c>
      <c r="H30" s="6"/>
    </row>
    <row r="31" spans="2:8" ht="20.100000000000001" customHeight="1">
      <c r="B31" s="19" t="s">
        <v>69</v>
      </c>
      <c r="C31" s="2"/>
      <c r="D31" s="2">
        <v>6</v>
      </c>
      <c r="E31" s="2">
        <v>2</v>
      </c>
      <c r="F31" s="1">
        <v>6</v>
      </c>
      <c r="G31" s="1">
        <f t="shared" si="0"/>
        <v>14</v>
      </c>
      <c r="H31" s="1"/>
    </row>
    <row r="32" spans="2:8" ht="20.100000000000001" customHeight="1">
      <c r="B32" s="18" t="s">
        <v>70</v>
      </c>
      <c r="C32" s="6"/>
      <c r="D32" s="6">
        <v>6</v>
      </c>
      <c r="E32" s="6">
        <v>4</v>
      </c>
      <c r="F32" s="6">
        <v>2</v>
      </c>
      <c r="G32" s="6">
        <f t="shared" si="0"/>
        <v>12</v>
      </c>
      <c r="H32" s="6"/>
    </row>
    <row r="33" spans="2:8" ht="20.100000000000001" customHeight="1">
      <c r="B33" s="19" t="s">
        <v>234</v>
      </c>
      <c r="C33" s="2"/>
      <c r="D33" s="2">
        <v>0</v>
      </c>
      <c r="E33" s="2">
        <v>1</v>
      </c>
      <c r="F33" s="1">
        <v>0</v>
      </c>
      <c r="G33" s="1">
        <f t="shared" si="0"/>
        <v>1</v>
      </c>
      <c r="H33" s="1"/>
    </row>
    <row r="34" spans="2:8" ht="20.100000000000001" customHeight="1">
      <c r="B34" s="18" t="s">
        <v>239</v>
      </c>
      <c r="C34" s="6"/>
      <c r="D34" s="6">
        <v>69</v>
      </c>
      <c r="E34" s="6">
        <v>69</v>
      </c>
      <c r="F34" s="6">
        <v>28</v>
      </c>
      <c r="G34" s="6">
        <f t="shared" si="0"/>
        <v>166</v>
      </c>
      <c r="H34" s="6"/>
    </row>
    <row r="35" spans="2:8" ht="20.100000000000001" customHeight="1">
      <c r="B35" s="19" t="s">
        <v>88</v>
      </c>
      <c r="C35" s="2"/>
      <c r="D35" s="2">
        <v>0</v>
      </c>
      <c r="E35" s="2">
        <v>0</v>
      </c>
      <c r="F35" s="1">
        <v>1</v>
      </c>
      <c r="G35" s="1">
        <f t="shared" si="0"/>
        <v>1</v>
      </c>
      <c r="H35" s="1"/>
    </row>
    <row r="36" spans="2:8" ht="20.100000000000001" customHeight="1">
      <c r="B36" s="18" t="s">
        <v>71</v>
      </c>
      <c r="C36" s="6"/>
      <c r="D36" s="6">
        <v>13</v>
      </c>
      <c r="E36" s="6">
        <v>21</v>
      </c>
      <c r="F36" s="6">
        <v>18</v>
      </c>
      <c r="G36" s="6">
        <f t="shared" si="0"/>
        <v>52</v>
      </c>
      <c r="H36" s="6"/>
    </row>
    <row r="37" spans="2:8" ht="20.100000000000001" customHeight="1">
      <c r="B37" s="19" t="s">
        <v>72</v>
      </c>
      <c r="C37" s="2"/>
      <c r="D37" s="2">
        <v>5</v>
      </c>
      <c r="E37" s="2">
        <v>8</v>
      </c>
      <c r="F37" s="1">
        <v>10</v>
      </c>
      <c r="G37" s="1">
        <f t="shared" si="0"/>
        <v>23</v>
      </c>
      <c r="H37" s="1"/>
    </row>
    <row r="38" spans="2:8" ht="20.100000000000001" customHeight="1">
      <c r="B38" s="18" t="s">
        <v>240</v>
      </c>
      <c r="C38" s="6"/>
      <c r="D38" s="6">
        <v>1</v>
      </c>
      <c r="E38" s="6">
        <v>0</v>
      </c>
      <c r="F38" s="6">
        <v>0</v>
      </c>
      <c r="G38" s="6">
        <f t="shared" si="0"/>
        <v>1</v>
      </c>
      <c r="H38" s="6"/>
    </row>
    <row r="39" spans="2:8" ht="20.100000000000001" customHeight="1">
      <c r="B39" s="19" t="s">
        <v>60</v>
      </c>
      <c r="C39" s="2"/>
      <c r="D39" s="2">
        <v>0</v>
      </c>
      <c r="E39" s="2">
        <v>3</v>
      </c>
      <c r="F39" s="1">
        <v>3</v>
      </c>
      <c r="G39" s="1">
        <f t="shared" si="0"/>
        <v>6</v>
      </c>
      <c r="H39" s="1"/>
    </row>
    <row r="40" spans="2:8" ht="20.100000000000001" customHeight="1">
      <c r="B40" s="18" t="s">
        <v>89</v>
      </c>
      <c r="C40" s="6"/>
      <c r="D40" s="6">
        <v>2</v>
      </c>
      <c r="E40" s="6">
        <v>1</v>
      </c>
      <c r="F40" s="6">
        <v>0</v>
      </c>
      <c r="G40" s="6">
        <f t="shared" si="0"/>
        <v>3</v>
      </c>
      <c r="H40" s="6"/>
    </row>
    <row r="41" spans="2:8" ht="20.100000000000001" customHeight="1">
      <c r="B41" s="19" t="s">
        <v>241</v>
      </c>
      <c r="C41" s="2"/>
      <c r="D41" s="2">
        <v>1</v>
      </c>
      <c r="E41" s="2">
        <v>0</v>
      </c>
      <c r="F41" s="1">
        <v>0</v>
      </c>
      <c r="G41" s="1">
        <f t="shared" si="0"/>
        <v>1</v>
      </c>
      <c r="H41" s="1"/>
    </row>
    <row r="42" spans="2:8" ht="20.100000000000001" customHeight="1">
      <c r="B42" s="18" t="s">
        <v>73</v>
      </c>
      <c r="C42" s="6"/>
      <c r="D42" s="6">
        <v>0</v>
      </c>
      <c r="E42" s="6">
        <v>1</v>
      </c>
      <c r="F42" s="6">
        <v>0</v>
      </c>
      <c r="G42" s="6">
        <f t="shared" si="0"/>
        <v>1</v>
      </c>
      <c r="H42" s="6"/>
    </row>
    <row r="43" spans="2:8" ht="20.100000000000001" customHeight="1">
      <c r="B43" s="19" t="s">
        <v>90</v>
      </c>
      <c r="C43" s="1"/>
      <c r="D43" s="1">
        <v>1</v>
      </c>
      <c r="E43" s="1">
        <v>0</v>
      </c>
      <c r="F43" s="1">
        <v>0</v>
      </c>
      <c r="G43" s="1">
        <f t="shared" si="0"/>
        <v>1</v>
      </c>
      <c r="H43" s="1"/>
    </row>
    <row r="44" spans="2:8" ht="20.100000000000001" customHeight="1">
      <c r="B44" s="18" t="s">
        <v>242</v>
      </c>
      <c r="C44" s="6"/>
      <c r="D44" s="6">
        <v>0</v>
      </c>
      <c r="E44" s="6">
        <v>2</v>
      </c>
      <c r="F44" s="6">
        <v>1</v>
      </c>
      <c r="G44" s="6">
        <f t="shared" si="0"/>
        <v>3</v>
      </c>
      <c r="H44" s="6"/>
    </row>
    <row r="45" spans="2:8" ht="20.100000000000001" customHeight="1">
      <c r="B45" s="23" t="s">
        <v>74</v>
      </c>
      <c r="C45" s="21"/>
      <c r="D45" s="21">
        <v>1</v>
      </c>
      <c r="E45" s="21">
        <v>2</v>
      </c>
      <c r="F45" s="21">
        <v>3</v>
      </c>
      <c r="G45" s="1">
        <f t="shared" si="0"/>
        <v>6</v>
      </c>
      <c r="H45" s="21"/>
    </row>
    <row r="46" spans="2:8" ht="20.100000000000001" customHeight="1">
      <c r="B46" s="18" t="s">
        <v>243</v>
      </c>
      <c r="C46" s="6"/>
      <c r="D46" s="6">
        <v>2</v>
      </c>
      <c r="E46" s="6">
        <v>6</v>
      </c>
      <c r="F46" s="6">
        <v>3</v>
      </c>
      <c r="G46" s="6">
        <f t="shared" si="0"/>
        <v>11</v>
      </c>
      <c r="H46" s="6"/>
    </row>
    <row r="47" spans="2:8" ht="20.100000000000001" customHeight="1">
      <c r="B47" s="23" t="s">
        <v>244</v>
      </c>
      <c r="C47" s="21"/>
      <c r="D47" s="21">
        <v>2</v>
      </c>
      <c r="E47" s="21">
        <v>1</v>
      </c>
      <c r="F47" s="21">
        <v>4</v>
      </c>
      <c r="G47" s="1">
        <f t="shared" si="0"/>
        <v>7</v>
      </c>
      <c r="H47" s="21"/>
    </row>
    <row r="48" spans="2:8" ht="20.100000000000001" customHeight="1">
      <c r="B48" s="18" t="s">
        <v>112</v>
      </c>
      <c r="C48" s="6"/>
      <c r="D48" s="6">
        <v>0</v>
      </c>
      <c r="E48" s="6">
        <v>1</v>
      </c>
      <c r="F48" s="6">
        <v>0</v>
      </c>
      <c r="G48" s="6">
        <f t="shared" si="0"/>
        <v>1</v>
      </c>
      <c r="H48" s="6"/>
    </row>
    <row r="49" spans="2:8" ht="20.100000000000001" customHeight="1">
      <c r="B49" s="23" t="s">
        <v>75</v>
      </c>
      <c r="C49" s="21"/>
      <c r="D49" s="21">
        <v>8</v>
      </c>
      <c r="E49" s="21">
        <v>4</v>
      </c>
      <c r="F49" s="21">
        <v>3</v>
      </c>
      <c r="G49" s="1">
        <f t="shared" si="0"/>
        <v>15</v>
      </c>
      <c r="H49" s="21"/>
    </row>
    <row r="50" spans="2:8" ht="20.100000000000001" customHeight="1">
      <c r="B50" s="18" t="s">
        <v>61</v>
      </c>
      <c r="C50" s="6"/>
      <c r="D50" s="6">
        <v>10</v>
      </c>
      <c r="E50" s="6">
        <v>10</v>
      </c>
      <c r="F50" s="6">
        <v>10</v>
      </c>
      <c r="G50" s="6">
        <f t="shared" si="0"/>
        <v>30</v>
      </c>
      <c r="H50" s="6"/>
    </row>
    <row r="51" spans="2:8" ht="20.100000000000001" customHeight="1">
      <c r="B51" s="23" t="s">
        <v>62</v>
      </c>
      <c r="C51" s="21"/>
      <c r="D51" s="21">
        <v>21</v>
      </c>
      <c r="E51" s="21">
        <v>21</v>
      </c>
      <c r="F51" s="21">
        <v>28</v>
      </c>
      <c r="G51" s="1">
        <f t="shared" si="0"/>
        <v>70</v>
      </c>
      <c r="H51" s="21"/>
    </row>
    <row r="52" spans="2:8" ht="20.100000000000001" customHeight="1">
      <c r="B52" s="18" t="s">
        <v>245</v>
      </c>
      <c r="C52" s="6"/>
      <c r="D52" s="6">
        <v>1</v>
      </c>
      <c r="E52" s="6">
        <v>0</v>
      </c>
      <c r="F52" s="6">
        <v>0</v>
      </c>
      <c r="G52" s="6">
        <f t="shared" si="0"/>
        <v>1</v>
      </c>
      <c r="H52" s="6"/>
    </row>
    <row r="53" spans="2:8" ht="20.100000000000001" customHeight="1">
      <c r="B53" s="23" t="s">
        <v>76</v>
      </c>
      <c r="C53" s="21"/>
      <c r="D53" s="21">
        <v>0</v>
      </c>
      <c r="E53" s="21">
        <v>2</v>
      </c>
      <c r="F53" s="21">
        <v>3</v>
      </c>
      <c r="G53" s="1">
        <f t="shared" si="0"/>
        <v>5</v>
      </c>
      <c r="H53" s="21"/>
    </row>
    <row r="54" spans="2:8" ht="20.100000000000001" customHeight="1">
      <c r="B54" s="18" t="s">
        <v>77</v>
      </c>
      <c r="C54" s="6"/>
      <c r="D54" s="6">
        <v>0</v>
      </c>
      <c r="E54" s="6">
        <v>0</v>
      </c>
      <c r="F54" s="6">
        <v>1</v>
      </c>
      <c r="G54" s="6">
        <f t="shared" si="0"/>
        <v>1</v>
      </c>
      <c r="H54" s="6"/>
    </row>
    <row r="55" spans="2:8" ht="20.100000000000001" customHeight="1">
      <c r="B55" s="23" t="s">
        <v>78</v>
      </c>
      <c r="C55" s="21"/>
      <c r="D55" s="21">
        <v>98</v>
      </c>
      <c r="E55" s="21">
        <v>85</v>
      </c>
      <c r="F55" s="21">
        <v>95</v>
      </c>
      <c r="G55" s="1">
        <f t="shared" si="0"/>
        <v>278</v>
      </c>
      <c r="H55" s="21"/>
    </row>
    <row r="56" spans="2:8" ht="20.100000000000001" customHeight="1">
      <c r="B56" s="18" t="s">
        <v>92</v>
      </c>
      <c r="C56" s="6"/>
      <c r="D56" s="6">
        <v>0</v>
      </c>
      <c r="E56" s="6">
        <v>2</v>
      </c>
      <c r="F56" s="6">
        <v>4</v>
      </c>
      <c r="G56" s="6">
        <f t="shared" si="0"/>
        <v>6</v>
      </c>
      <c r="H56" s="6"/>
    </row>
    <row r="57" spans="2:8" ht="20.100000000000001" customHeight="1">
      <c r="B57" s="23" t="s">
        <v>246</v>
      </c>
      <c r="C57" s="21"/>
      <c r="D57" s="21">
        <v>0</v>
      </c>
      <c r="E57" s="21">
        <v>0</v>
      </c>
      <c r="F57" s="21">
        <v>2</v>
      </c>
      <c r="G57" s="1">
        <f t="shared" si="0"/>
        <v>2</v>
      </c>
      <c r="H57" s="21"/>
    </row>
    <row r="58" spans="2:8" ht="20.100000000000001" customHeight="1">
      <c r="B58" s="18" t="s">
        <v>247</v>
      </c>
      <c r="C58" s="6"/>
      <c r="D58" s="6">
        <v>2</v>
      </c>
      <c r="E58" s="6">
        <v>0</v>
      </c>
      <c r="F58" s="6">
        <v>0</v>
      </c>
      <c r="G58" s="6">
        <f t="shared" si="0"/>
        <v>2</v>
      </c>
      <c r="H58" s="6"/>
    </row>
    <row r="59" spans="2:8" ht="20.100000000000001" customHeight="1">
      <c r="B59" s="23" t="s">
        <v>248</v>
      </c>
      <c r="C59" s="21"/>
      <c r="D59" s="21">
        <v>0</v>
      </c>
      <c r="E59" s="21">
        <v>2</v>
      </c>
      <c r="F59" s="21">
        <v>0</v>
      </c>
      <c r="G59" s="1">
        <f t="shared" si="0"/>
        <v>2</v>
      </c>
      <c r="H59" s="21"/>
    </row>
    <row r="60" spans="2:8" ht="20.100000000000001" customHeight="1">
      <c r="B60" s="18" t="s">
        <v>249</v>
      </c>
      <c r="C60" s="6"/>
      <c r="D60" s="6">
        <v>1</v>
      </c>
      <c r="E60" s="6">
        <v>0</v>
      </c>
      <c r="F60" s="6">
        <v>0</v>
      </c>
      <c r="G60" s="6">
        <f t="shared" si="0"/>
        <v>1</v>
      </c>
      <c r="H60" s="6"/>
    </row>
    <row r="61" spans="2:8" ht="19.5" customHeight="1">
      <c r="B61" s="23" t="s">
        <v>250</v>
      </c>
      <c r="C61" s="21"/>
      <c r="D61" s="21">
        <v>1</v>
      </c>
      <c r="E61" s="21">
        <v>0</v>
      </c>
      <c r="F61" s="21">
        <v>1</v>
      </c>
      <c r="G61" s="1">
        <f t="shared" si="0"/>
        <v>2</v>
      </c>
      <c r="H61" s="21"/>
    </row>
    <row r="62" spans="2:8" ht="18" customHeight="1">
      <c r="B62" s="18" t="s">
        <v>251</v>
      </c>
      <c r="C62" s="6"/>
      <c r="D62" s="6">
        <v>1</v>
      </c>
      <c r="E62" s="6">
        <v>1</v>
      </c>
      <c r="F62" s="6">
        <v>1</v>
      </c>
      <c r="G62" s="6">
        <f t="shared" si="0"/>
        <v>3</v>
      </c>
      <c r="H62" s="6"/>
    </row>
    <row r="63" spans="2:8" ht="17.25" customHeight="1">
      <c r="B63" s="23" t="s">
        <v>93</v>
      </c>
      <c r="C63" s="21"/>
      <c r="D63" s="21">
        <v>2</v>
      </c>
      <c r="E63" s="21">
        <v>4</v>
      </c>
      <c r="F63" s="21">
        <v>1</v>
      </c>
      <c r="G63" s="1">
        <f t="shared" si="0"/>
        <v>7</v>
      </c>
      <c r="H63" s="21"/>
    </row>
    <row r="64" spans="2:8" ht="19.5" customHeight="1">
      <c r="B64" s="18" t="s">
        <v>252</v>
      </c>
      <c r="C64" s="6"/>
      <c r="D64" s="6">
        <v>0</v>
      </c>
      <c r="E64" s="6">
        <v>1</v>
      </c>
      <c r="F64" s="6">
        <v>0</v>
      </c>
      <c r="G64" s="6">
        <f t="shared" si="0"/>
        <v>1</v>
      </c>
      <c r="H64" s="6"/>
    </row>
    <row r="65" spans="2:8" ht="20.25" customHeight="1">
      <c r="B65" s="23" t="s">
        <v>94</v>
      </c>
      <c r="C65" s="21"/>
      <c r="D65" s="21">
        <v>2</v>
      </c>
      <c r="E65" s="21">
        <v>1</v>
      </c>
      <c r="F65" s="21">
        <v>4</v>
      </c>
      <c r="G65" s="1">
        <f t="shared" si="0"/>
        <v>7</v>
      </c>
      <c r="H65" s="21"/>
    </row>
    <row r="66" spans="2:8" ht="19.5" customHeight="1">
      <c r="B66" s="18" t="s">
        <v>63</v>
      </c>
      <c r="C66" s="6"/>
      <c r="D66" s="6">
        <v>1</v>
      </c>
      <c r="E66" s="6">
        <v>1</v>
      </c>
      <c r="F66" s="6">
        <v>3</v>
      </c>
      <c r="G66" s="6">
        <f t="shared" si="0"/>
        <v>5</v>
      </c>
      <c r="H66" s="6"/>
    </row>
    <row r="67" spans="2:8" ht="18.75" customHeight="1">
      <c r="B67" s="23" t="s">
        <v>253</v>
      </c>
      <c r="C67" s="21"/>
      <c r="D67" s="21">
        <v>0</v>
      </c>
      <c r="E67" s="21">
        <v>1</v>
      </c>
      <c r="F67" s="21">
        <v>0</v>
      </c>
      <c r="G67" s="1">
        <f t="shared" si="0"/>
        <v>1</v>
      </c>
      <c r="H67" s="21"/>
    </row>
    <row r="68" spans="2:8" ht="20.25" customHeight="1">
      <c r="B68" s="18" t="s">
        <v>80</v>
      </c>
      <c r="C68" s="6"/>
      <c r="D68" s="6">
        <v>6</v>
      </c>
      <c r="E68" s="6">
        <v>4</v>
      </c>
      <c r="F68" s="6">
        <v>7</v>
      </c>
      <c r="G68" s="6">
        <f t="shared" si="0"/>
        <v>17</v>
      </c>
      <c r="H68" s="6"/>
    </row>
    <row r="69" spans="2:8" ht="20.25" customHeight="1">
      <c r="B69" s="61" t="s">
        <v>29</v>
      </c>
      <c r="D69" s="60">
        <f>SUM(D26:D68)</f>
        <v>274</v>
      </c>
      <c r="E69" s="60">
        <f>SUM(E26:E68)</f>
        <v>286</v>
      </c>
      <c r="F69" s="60">
        <f>SUM(F26:F68)</f>
        <v>247</v>
      </c>
      <c r="G69" s="60">
        <f t="shared" si="0"/>
        <v>807</v>
      </c>
    </row>
    <row r="70" spans="2:8" ht="15" customHeight="1">
      <c r="G70" s="60"/>
    </row>
    <row r="71" spans="2:8" ht="15" customHeight="1">
      <c r="G71" s="60"/>
    </row>
    <row r="72" spans="2:8" ht="15" customHeight="1">
      <c r="G72" s="60"/>
    </row>
    <row r="73" spans="2:8" ht="15" customHeight="1">
      <c r="G73" s="60"/>
    </row>
    <row r="74" spans="2:8">
      <c r="H74" s="51" t="s">
        <v>308</v>
      </c>
    </row>
    <row r="76" spans="2:8" ht="50.1" customHeight="1">
      <c r="B76" s="70" t="s">
        <v>113</v>
      </c>
      <c r="C76" s="70"/>
      <c r="D76" s="70"/>
      <c r="E76" s="70"/>
      <c r="F76" s="70"/>
      <c r="G76" s="70"/>
      <c r="H76" s="70"/>
    </row>
    <row r="77" spans="2:8" ht="50.1" customHeight="1">
      <c r="B77" s="62" t="s">
        <v>101</v>
      </c>
      <c r="C77" s="58" t="s">
        <v>106</v>
      </c>
      <c r="D77" s="58" t="s">
        <v>56</v>
      </c>
      <c r="E77" s="58" t="s">
        <v>57</v>
      </c>
      <c r="F77" s="58" t="s">
        <v>58</v>
      </c>
      <c r="G77" s="58" t="s">
        <v>59</v>
      </c>
      <c r="H77" s="13" t="s">
        <v>11</v>
      </c>
    </row>
    <row r="78" spans="2:8" ht="15">
      <c r="B78" s="8" t="s">
        <v>82</v>
      </c>
      <c r="C78" s="6">
        <v>11</v>
      </c>
      <c r="D78" s="6">
        <v>0</v>
      </c>
      <c r="E78" s="6">
        <v>1</v>
      </c>
      <c r="F78" s="6">
        <v>1</v>
      </c>
      <c r="G78" s="7">
        <v>3</v>
      </c>
      <c r="H78" s="6">
        <f t="shared" ref="H78:H86" si="1">SUM(C78:G78)</f>
        <v>16</v>
      </c>
    </row>
    <row r="79" spans="2:8" ht="15">
      <c r="B79" s="9" t="s">
        <v>83</v>
      </c>
      <c r="C79" s="2">
        <v>5</v>
      </c>
      <c r="D79" s="2">
        <v>0</v>
      </c>
      <c r="E79" s="2">
        <v>1</v>
      </c>
      <c r="F79" s="1">
        <v>1</v>
      </c>
      <c r="G79" s="2">
        <v>1</v>
      </c>
      <c r="H79" s="1">
        <f t="shared" si="1"/>
        <v>8</v>
      </c>
    </row>
    <row r="80" spans="2:8" ht="15">
      <c r="B80" s="8" t="s">
        <v>255</v>
      </c>
      <c r="C80" s="6">
        <v>1</v>
      </c>
      <c r="D80" s="6">
        <v>0</v>
      </c>
      <c r="E80" s="6">
        <v>0</v>
      </c>
      <c r="F80" s="6">
        <v>0</v>
      </c>
      <c r="G80" s="7">
        <v>0</v>
      </c>
      <c r="H80" s="6">
        <f t="shared" si="1"/>
        <v>1</v>
      </c>
    </row>
    <row r="81" spans="2:8" ht="30">
      <c r="B81" s="9" t="s">
        <v>254</v>
      </c>
      <c r="C81" s="1">
        <v>142</v>
      </c>
      <c r="D81" s="1">
        <v>9</v>
      </c>
      <c r="E81" s="1">
        <v>14</v>
      </c>
      <c r="F81" s="1">
        <v>4</v>
      </c>
      <c r="G81" s="1">
        <v>12</v>
      </c>
      <c r="H81" s="1">
        <f t="shared" si="1"/>
        <v>181</v>
      </c>
    </row>
    <row r="82" spans="2:8" ht="30">
      <c r="B82" s="8" t="s">
        <v>114</v>
      </c>
      <c r="C82" s="6">
        <v>37</v>
      </c>
      <c r="D82" s="6">
        <v>2</v>
      </c>
      <c r="E82" s="6">
        <v>6</v>
      </c>
      <c r="F82" s="6">
        <v>1</v>
      </c>
      <c r="G82" s="7">
        <v>2</v>
      </c>
      <c r="H82" s="6">
        <f t="shared" si="1"/>
        <v>48</v>
      </c>
    </row>
    <row r="83" spans="2:8" ht="30">
      <c r="B83" s="9" t="s">
        <v>115</v>
      </c>
      <c r="C83" s="1">
        <v>25</v>
      </c>
      <c r="D83" s="1">
        <v>3</v>
      </c>
      <c r="E83" s="1">
        <v>5</v>
      </c>
      <c r="F83" s="1">
        <v>3</v>
      </c>
      <c r="G83" s="1">
        <v>7</v>
      </c>
      <c r="H83" s="1">
        <f t="shared" si="1"/>
        <v>43</v>
      </c>
    </row>
    <row r="84" spans="2:8" ht="30">
      <c r="B84" s="8" t="s">
        <v>116</v>
      </c>
      <c r="C84" s="6">
        <v>11</v>
      </c>
      <c r="D84" s="6">
        <v>0</v>
      </c>
      <c r="E84" s="6">
        <v>6</v>
      </c>
      <c r="F84" s="6">
        <v>2</v>
      </c>
      <c r="G84" s="7">
        <v>1</v>
      </c>
      <c r="H84" s="6">
        <f t="shared" si="1"/>
        <v>20</v>
      </c>
    </row>
    <row r="85" spans="2:8" ht="30">
      <c r="B85" s="9" t="s">
        <v>117</v>
      </c>
      <c r="C85" s="1">
        <v>14</v>
      </c>
      <c r="D85" s="1">
        <v>1</v>
      </c>
      <c r="E85" s="1">
        <v>0</v>
      </c>
      <c r="F85" s="1">
        <v>1</v>
      </c>
      <c r="G85" s="1">
        <v>1</v>
      </c>
      <c r="H85" s="1">
        <f t="shared" si="1"/>
        <v>17</v>
      </c>
    </row>
    <row r="86" spans="2:8" ht="20.100000000000001" customHeight="1">
      <c r="B86" s="8" t="s">
        <v>29</v>
      </c>
      <c r="C86" s="6">
        <f>SUM(C78:C85)</f>
        <v>246</v>
      </c>
      <c r="D86" s="6">
        <f t="shared" ref="D86:G86" si="2">SUM(D78:D85)</f>
        <v>15</v>
      </c>
      <c r="E86" s="6">
        <f t="shared" si="2"/>
        <v>33</v>
      </c>
      <c r="F86" s="6">
        <f t="shared" si="2"/>
        <v>13</v>
      </c>
      <c r="G86" s="6">
        <f t="shared" si="2"/>
        <v>27</v>
      </c>
      <c r="H86" s="12">
        <f t="shared" si="1"/>
        <v>334</v>
      </c>
    </row>
    <row r="91" spans="2:8">
      <c r="H91" s="51" t="s">
        <v>309</v>
      </c>
    </row>
    <row r="93" spans="2:8" ht="24.95" customHeight="1">
      <c r="B93" s="69" t="s">
        <v>118</v>
      </c>
      <c r="C93" s="69"/>
      <c r="D93" s="69"/>
      <c r="E93" s="69"/>
      <c r="F93" s="69"/>
      <c r="G93" s="69"/>
      <c r="H93" s="69"/>
    </row>
    <row r="94" spans="2:8" ht="50.1" customHeight="1">
      <c r="B94" s="13"/>
      <c r="C94" s="13" t="s">
        <v>106</v>
      </c>
      <c r="D94" s="13" t="s">
        <v>56</v>
      </c>
      <c r="E94" s="13" t="s">
        <v>57</v>
      </c>
      <c r="F94" s="13" t="s">
        <v>58</v>
      </c>
      <c r="G94" s="13" t="s">
        <v>59</v>
      </c>
      <c r="H94" s="13" t="s">
        <v>11</v>
      </c>
    </row>
    <row r="95" spans="2:8" ht="20.100000000000001" customHeight="1">
      <c r="B95" s="8" t="s">
        <v>30</v>
      </c>
      <c r="C95" s="6">
        <f>46+44+45</f>
        <v>135</v>
      </c>
      <c r="D95" s="6">
        <f>3+9+14</f>
        <v>26</v>
      </c>
      <c r="E95" s="6">
        <f>5+9+14</f>
        <v>28</v>
      </c>
      <c r="F95" s="6">
        <f>6+12+7</f>
        <v>25</v>
      </c>
      <c r="G95" s="7">
        <f>11+14+21</f>
        <v>46</v>
      </c>
      <c r="H95" s="6">
        <f>SUM(C95:G95)</f>
        <v>260</v>
      </c>
    </row>
    <row r="96" spans="2:8" ht="20.100000000000001" customHeight="1">
      <c r="B96" s="9" t="s">
        <v>31</v>
      </c>
      <c r="C96" s="2">
        <f>1+3+0</f>
        <v>4</v>
      </c>
      <c r="D96" s="2">
        <f>0+0+0</f>
        <v>0</v>
      </c>
      <c r="E96" s="2">
        <f>0+0+0</f>
        <v>0</v>
      </c>
      <c r="F96" s="1">
        <f>2+0+2</f>
        <v>4</v>
      </c>
      <c r="G96" s="2">
        <f>1+0+0</f>
        <v>1</v>
      </c>
      <c r="H96" s="1">
        <f t="shared" ref="H96:H98" si="3">SUM(C96:G96)</f>
        <v>9</v>
      </c>
    </row>
    <row r="97" spans="2:8" ht="20.100000000000001" customHeight="1">
      <c r="B97" s="8" t="s">
        <v>32</v>
      </c>
      <c r="C97" s="6">
        <f>3+1+0</f>
        <v>4</v>
      </c>
      <c r="D97" s="6">
        <f>0+0+0</f>
        <v>0</v>
      </c>
      <c r="E97" s="6">
        <f>1+0+0</f>
        <v>1</v>
      </c>
      <c r="F97" s="6">
        <f>4+12+6</f>
        <v>22</v>
      </c>
      <c r="G97" s="7">
        <f>0+0+0</f>
        <v>0</v>
      </c>
      <c r="H97" s="6">
        <f t="shared" si="3"/>
        <v>27</v>
      </c>
    </row>
    <row r="98" spans="2:8" ht="20.100000000000001" customHeight="1">
      <c r="B98" s="9" t="s">
        <v>33</v>
      </c>
      <c r="C98" s="1">
        <f>43+31+15</f>
        <v>89</v>
      </c>
      <c r="D98" s="1">
        <f>5+0+0</f>
        <v>5</v>
      </c>
      <c r="E98" s="1">
        <f>2+4+7</f>
        <v>13</v>
      </c>
      <c r="F98" s="1">
        <f>2+6+16</f>
        <v>24</v>
      </c>
      <c r="G98" s="1">
        <f>8+6+10</f>
        <v>24</v>
      </c>
      <c r="H98" s="1">
        <f t="shared" si="3"/>
        <v>155</v>
      </c>
    </row>
  </sheetData>
  <mergeCells count="5">
    <mergeCell ref="B25:C25"/>
    <mergeCell ref="B93:H93"/>
    <mergeCell ref="B11:H11"/>
    <mergeCell ref="B24:H24"/>
    <mergeCell ref="B76:H76"/>
  </mergeCells>
  <hyperlinks>
    <hyperlink ref="B1" location="Índice!A1" display="Índic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Índice</vt:lpstr>
      <vt:lpstr>1 Administrativa</vt:lpstr>
      <vt:lpstr>2 Civil</vt:lpstr>
      <vt:lpstr>3 Mercantil</vt:lpstr>
      <vt:lpstr>4 Familiar</vt:lpstr>
      <vt:lpstr>5.1 Penal</vt:lpstr>
      <vt:lpstr>5.2 Ejecución</vt:lpstr>
      <vt:lpstr>5.3 Preparación Especializado</vt:lpstr>
      <vt:lpstr>6.1 Oral Penal</vt:lpstr>
      <vt:lpstr>6.2 Gestión</vt:lpstr>
      <vt:lpstr>6.3 Adolescentes</vt:lpstr>
      <vt:lpstr>7.1 Alternativa Tradicional</vt:lpstr>
      <vt:lpstr>7.2 Alternativa Penal Acusatori</vt:lpstr>
      <vt:lpstr>8 Notificadores Ejecutores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Daniel Mares Hernández</dc:creator>
  <cp:lastModifiedBy>cn_mec1</cp:lastModifiedBy>
  <dcterms:created xsi:type="dcterms:W3CDTF">2019-03-19T14:06:19Z</dcterms:created>
  <dcterms:modified xsi:type="dcterms:W3CDTF">2019-04-24T17:29:37Z</dcterms:modified>
</cp:coreProperties>
</file>